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 Budget\"/>
    </mc:Choice>
  </mc:AlternateContent>
  <xr:revisionPtr revIDLastSave="0" documentId="13_ncr:1_{3F356463-85BB-487B-B6B4-8A22D33E7A0D}" xr6:coauthVersionLast="47" xr6:coauthVersionMax="47" xr10:uidLastSave="{00000000-0000-0000-0000-000000000000}"/>
  <bookViews>
    <workbookView xWindow="-23148" yWindow="-108" windowWidth="23256" windowHeight="12576" firstSheet="21" activeTab="25" xr2:uid="{9737A5D2-BEF7-49A4-A359-545EDCA9F4A4}"/>
  </bookViews>
  <sheets>
    <sheet name="2022 Budget" sheetId="1" r:id="rId1"/>
    <sheet name="2022 Budget Summary" sheetId="2" r:id="rId2"/>
    <sheet name="Executive 2022" sheetId="3" r:id="rId3"/>
    <sheet name="Town Clerk 2022" sheetId="4" r:id="rId4"/>
    <sheet name="Finance-Tax Collecting 2022" sheetId="5" r:id="rId5"/>
    <sheet name="Real Property Appr 2022" sheetId="6" r:id="rId6"/>
    <sheet name="Legal 2022" sheetId="7" r:id="rId7"/>
    <sheet name="Planning Zoning 2022" sheetId="8" r:id="rId8"/>
    <sheet name="General Buildings 2022" sheetId="9" r:id="rId9"/>
    <sheet name="Adv-Reg-Prop.Liab-Oth Gov 2022" sheetId="10" r:id="rId10"/>
    <sheet name="Police 2022" sheetId="11" r:id="rId11"/>
    <sheet name="Fire 2022" sheetId="12" r:id="rId12"/>
    <sheet name="Dispatch-BLD INSPECTION 2022" sheetId="13" r:id="rId13"/>
    <sheet name="Hwy 2022" sheetId="14" r:id="rId14"/>
    <sheet name=" St Lighting 2022" sheetId="15" r:id="rId15"/>
    <sheet name="Ambulance GF 2022" sheetId="16" r:id="rId16"/>
    <sheet name="Health 2022" sheetId="27" r:id="rId17"/>
    <sheet name="Welfare 2022" sheetId="17" r:id="rId18"/>
    <sheet name="Parks 2022" sheetId="18" r:id="rId19"/>
    <sheet name="Library 2022" sheetId="19" r:id="rId20"/>
    <sheet name="CULTURE-CONS COMM 2022" sheetId="20" r:id="rId21"/>
    <sheet name="Debt Service GF 2022" sheetId="21" r:id="rId22"/>
    <sheet name="Parks &amp; Rec spec 2022" sheetId="22" r:id="rId23"/>
    <sheet name=" Highway Revolving 2022" sheetId="23" r:id="rId24"/>
    <sheet name="Revenue est. 2022" sheetId="24" r:id="rId25"/>
    <sheet name="Warrant Articles" sheetId="25" r:id="rId26"/>
  </sheets>
  <externalReferences>
    <externalReference r:id="rId27"/>
  </externalReferences>
  <definedNames>
    <definedName name="_xlnm.Print_Area" localSheetId="23">' Highway Revolving 2022'!$A$34:$I$63</definedName>
    <definedName name="_xlnm.Print_Area" localSheetId="14">' St Lighting 2022'!$A$1:$J$4</definedName>
    <definedName name="_xlnm.Print_Area" localSheetId="0">'2022 Budget'!$A$5:$N$33</definedName>
    <definedName name="_xlnm.Print_Area" localSheetId="1">'2022 Budget Summary'!$A$1:$L$49</definedName>
    <definedName name="_xlnm.Print_Area" localSheetId="9">'Adv-Reg-Prop.Liab-Oth Gov 2022'!$A$1:$J$24</definedName>
    <definedName name="_xlnm.Print_Area" localSheetId="15">'Ambulance GF 2022'!$A$1:$J$20</definedName>
    <definedName name="_xlnm.Print_Area" localSheetId="20">'CULTURE-CONS COMM 2022'!$A$1:$J$10</definedName>
    <definedName name="_xlnm.Print_Area" localSheetId="21">'Debt Service GF 2022'!$A$1:$J$20</definedName>
    <definedName name="_xlnm.Print_Area" localSheetId="12">'Dispatch-BLD INSPECTION 2022'!$A$1:$J$16</definedName>
    <definedName name="_xlnm.Print_Area" localSheetId="2">'Executive 2022'!$A$1:$J$29</definedName>
    <definedName name="_xlnm.Print_Area" localSheetId="4">'Finance-Tax Collecting 2022'!$A$1:$L$19</definedName>
    <definedName name="_xlnm.Print_Area" localSheetId="11">'Fire 2022'!$A$1:$J$28</definedName>
    <definedName name="_xlnm.Print_Area" localSheetId="8">'General Buildings 2022'!$A$1:$J$21</definedName>
    <definedName name="_xlnm.Print_Area" localSheetId="16">'Health 2022'!$A$1:$J$8</definedName>
    <definedName name="_xlnm.Print_Area" localSheetId="13">'Hwy 2022'!$A$1:$K$57</definedName>
    <definedName name="_xlnm.Print_Area" localSheetId="6">'Legal 2022'!$A$1:$J$8</definedName>
    <definedName name="_xlnm.Print_Area" localSheetId="19">'Library 2022'!$A$1:$J$5</definedName>
    <definedName name="_xlnm.Print_Area" localSheetId="22">'Parks &amp; Rec spec 2022'!$A$34:$I$64</definedName>
    <definedName name="_xlnm.Print_Area" localSheetId="18">'Parks 2022'!$A$1:$J$18</definedName>
    <definedName name="_xlnm.Print_Area" localSheetId="7">'Planning Zoning 2022'!$A$1:$J$16</definedName>
    <definedName name="_xlnm.Print_Area" localSheetId="10">'Police 2022'!$A$1:$J$28</definedName>
    <definedName name="_xlnm.Print_Area" localSheetId="5">'Real Property Appr 2022'!$A$1:$J$13</definedName>
    <definedName name="_xlnm.Print_Area" localSheetId="24">'Revenue est. 2022'!$A$1:$F$93</definedName>
    <definedName name="_xlnm.Print_Area" localSheetId="3">'Town Clerk 2022'!$A$1:$J$20</definedName>
    <definedName name="_xlnm.Print_Area" localSheetId="25">'Warrant Articles'!$A$1:$D$37</definedName>
    <definedName name="_xlnm.Print_Area" localSheetId="17">'Welfare 2022'!$A$1:$J$12</definedName>
    <definedName name="_xlnm.Print_Titles" localSheetId="23">' Highway Revolving 2022'!$18:$19</definedName>
    <definedName name="_xlnm.Print_Titles" localSheetId="1">'2022 Budget Summary'!$1:$2</definedName>
    <definedName name="_xlnm.Print_Titles" localSheetId="9">'Adv-Reg-Prop.Liab-Oth Gov 2022'!$20:$20</definedName>
    <definedName name="_xlnm.Print_Titles" localSheetId="2">'Executive 2022'!$1:$2</definedName>
    <definedName name="_xlnm.Print_Titles" localSheetId="4">'Finance-Tax Collecting 2022'!$1:$2</definedName>
    <definedName name="_xlnm.Print_Titles" localSheetId="11">'Fire 2022'!$1:$1</definedName>
    <definedName name="_xlnm.Print_Titles" localSheetId="8">'General Buildings 2022'!$1:$2</definedName>
    <definedName name="_xlnm.Print_Titles" localSheetId="16">'Health 2022'!$1:$2</definedName>
    <definedName name="_xlnm.Print_Titles" localSheetId="13">'Hwy 2022'!$1:$2</definedName>
    <definedName name="_xlnm.Print_Titles" localSheetId="19">'Library 2022'!$2:$2</definedName>
    <definedName name="_xlnm.Print_Titles" localSheetId="22">'Parks &amp; Rec spec 2022'!$18:$19</definedName>
    <definedName name="_xlnm.Print_Titles" localSheetId="18">'Parks 2022'!$1:$2</definedName>
    <definedName name="_xlnm.Print_Titles" localSheetId="10">'Police 2022'!$1:$2</definedName>
    <definedName name="_xlnm.Print_Titles" localSheetId="3">'Town Clerk 2022'!$1:$2</definedName>
    <definedName name="_xlnm.Print_Titles" localSheetId="17">'Welfare 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7" l="1"/>
  <c r="L26" i="2"/>
  <c r="K26" i="2"/>
  <c r="J26" i="2"/>
  <c r="J7" i="27"/>
  <c r="J6" i="27"/>
  <c r="I7" i="27"/>
  <c r="I6" i="27"/>
  <c r="H8" i="27"/>
  <c r="I8" i="27"/>
  <c r="J8" i="27" s="1"/>
  <c r="G8" i="27"/>
  <c r="E8" i="27"/>
  <c r="D8" i="27"/>
  <c r="C8" i="27"/>
  <c r="I5" i="27"/>
  <c r="J5" i="27" s="1"/>
  <c r="I4" i="27"/>
  <c r="J4" i="27" s="1"/>
  <c r="I3" i="27"/>
  <c r="J3" i="27" s="1"/>
  <c r="E1" i="27"/>
  <c r="L28" i="2" l="1"/>
  <c r="K28" i="2"/>
  <c r="D16" i="8"/>
  <c r="D19" i="5"/>
  <c r="E3" i="2"/>
  <c r="G45" i="22"/>
  <c r="H12" i="17"/>
  <c r="I3" i="19"/>
  <c r="H10" i="10" l="1"/>
  <c r="G10" i="10"/>
  <c r="H28" i="12"/>
  <c r="H28" i="11"/>
  <c r="I21" i="9" l="1"/>
  <c r="I57" i="14"/>
  <c r="K7" i="5"/>
  <c r="L7" i="5" s="1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H4" i="20" l="1"/>
  <c r="I4" i="20" s="1"/>
  <c r="J4" i="20" s="1"/>
  <c r="G4" i="20"/>
  <c r="J3" i="20"/>
  <c r="I3" i="20"/>
  <c r="D18" i="18"/>
  <c r="I12" i="16"/>
  <c r="J12" i="16" s="1"/>
  <c r="C57" i="14"/>
  <c r="I9" i="10"/>
  <c r="I8" i="10"/>
  <c r="I7" i="10"/>
  <c r="I6" i="10"/>
  <c r="I5" i="10"/>
  <c r="I4" i="10"/>
  <c r="C10" i="10"/>
  <c r="D57" i="14"/>
  <c r="D16" i="13"/>
  <c r="D28" i="12"/>
  <c r="I8" i="11"/>
  <c r="H18" i="18"/>
  <c r="I17" i="18"/>
  <c r="J17" i="18" s="1"/>
  <c r="G18" i="18"/>
  <c r="C18" i="18"/>
  <c r="C19" i="25"/>
  <c r="D23" i="25"/>
  <c r="I27" i="2" l="1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I5" i="17" l="1"/>
  <c r="J5" i="17" s="1"/>
  <c r="I4" i="17"/>
  <c r="J4" i="17" s="1"/>
  <c r="I3" i="17"/>
  <c r="J3" i="17" s="1"/>
  <c r="C12" i="17"/>
  <c r="I12" i="17" s="1"/>
  <c r="D12" i="17"/>
  <c r="G8" i="21" l="1"/>
  <c r="F23" i="2" s="1"/>
  <c r="G19" i="10"/>
  <c r="F11" i="2" s="1"/>
  <c r="G21" i="9"/>
  <c r="F9" i="2" s="1"/>
  <c r="J30" i="12" l="1"/>
  <c r="J31" i="12"/>
  <c r="H19" i="10" l="1"/>
  <c r="I11" i="2" s="1"/>
  <c r="H8" i="21" l="1"/>
  <c r="I23" i="2" s="1"/>
  <c r="H57" i="14" l="1"/>
  <c r="I17" i="2" s="1"/>
  <c r="E57" i="14"/>
  <c r="F57" i="14"/>
  <c r="G57" i="14"/>
  <c r="F17" i="2" s="1"/>
  <c r="I34" i="3" l="1"/>
  <c r="I33" i="3"/>
  <c r="I36" i="3" l="1"/>
  <c r="D8" i="21"/>
  <c r="C8" i="21"/>
  <c r="I8" i="21" s="1"/>
  <c r="J8" i="21" s="1"/>
  <c r="D19" i="10"/>
  <c r="C19" i="10"/>
  <c r="I19" i="10" s="1"/>
  <c r="J19" i="10" s="1"/>
  <c r="C21" i="9"/>
  <c r="C33" i="25"/>
  <c r="D32" i="25"/>
  <c r="D31" i="25"/>
  <c r="D30" i="25"/>
  <c r="D29" i="25"/>
  <c r="D28" i="25"/>
  <c r="D27" i="25"/>
  <c r="D26" i="25"/>
  <c r="D25" i="25"/>
  <c r="D24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19" i="25" s="1"/>
  <c r="F79" i="24"/>
  <c r="D79" i="24"/>
  <c r="C79" i="24"/>
  <c r="F69" i="24"/>
  <c r="D69" i="24"/>
  <c r="C69" i="24"/>
  <c r="F61" i="24"/>
  <c r="D61" i="24"/>
  <c r="C61" i="24"/>
  <c r="H59" i="24"/>
  <c r="F32" i="24"/>
  <c r="D32" i="24"/>
  <c r="C32" i="24"/>
  <c r="F23" i="24"/>
  <c r="D23" i="24"/>
  <c r="C23" i="24"/>
  <c r="F11" i="24"/>
  <c r="D11" i="24"/>
  <c r="C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I52" i="23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4" i="22"/>
  <c r="F64" i="22"/>
  <c r="E64" i="22"/>
  <c r="D64" i="22"/>
  <c r="C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0" i="21"/>
  <c r="F24" i="2" s="1"/>
  <c r="F20" i="21"/>
  <c r="E20" i="21"/>
  <c r="D20" i="21"/>
  <c r="C20" i="2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E1" i="21"/>
  <c r="H10" i="20"/>
  <c r="I22" i="2" s="1"/>
  <c r="L22" i="2" s="1"/>
  <c r="G10" i="20"/>
  <c r="F22" i="2" s="1"/>
  <c r="F10" i="20"/>
  <c r="E10" i="20"/>
  <c r="D10" i="20"/>
  <c r="C10" i="20"/>
  <c r="I9" i="20"/>
  <c r="J9" i="20" s="1"/>
  <c r="E4" i="20"/>
  <c r="D4" i="20"/>
  <c r="C4" i="20"/>
  <c r="F1" i="20"/>
  <c r="F7" i="20" s="1"/>
  <c r="E1" i="20"/>
  <c r="E7" i="20" s="1"/>
  <c r="D7" i="20"/>
  <c r="C7" i="20"/>
  <c r="H5" i="19"/>
  <c r="I21" i="2" s="1"/>
  <c r="L21" i="2" s="1"/>
  <c r="G5" i="19"/>
  <c r="F21" i="2" s="1"/>
  <c r="F5" i="19"/>
  <c r="E5" i="19"/>
  <c r="D5" i="19"/>
  <c r="C5" i="19"/>
  <c r="I4" i="19"/>
  <c r="J3" i="19"/>
  <c r="E1" i="19"/>
  <c r="F29" i="2"/>
  <c r="F18" i="18"/>
  <c r="E18" i="18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3" i="18"/>
  <c r="J3" i="18" s="1"/>
  <c r="F1" i="18"/>
  <c r="E1" i="18"/>
  <c r="J12" i="17"/>
  <c r="F27" i="2"/>
  <c r="E12" i="17"/>
  <c r="I11" i="17"/>
  <c r="I10" i="17"/>
  <c r="J10" i="17" s="1"/>
  <c r="I9" i="17"/>
  <c r="J9" i="17" s="1"/>
  <c r="I8" i="17"/>
  <c r="J8" i="17" s="1"/>
  <c r="I6" i="17"/>
  <c r="J6" i="17" s="1"/>
  <c r="E1" i="17"/>
  <c r="H20" i="16"/>
  <c r="L20" i="2" s="1"/>
  <c r="G20" i="16"/>
  <c r="F20" i="2" s="1"/>
  <c r="F20" i="16"/>
  <c r="E20" i="16"/>
  <c r="D20" i="16"/>
  <c r="C20" i="16"/>
  <c r="I19" i="16"/>
  <c r="J19" i="16" s="1"/>
  <c r="I18" i="16"/>
  <c r="J18" i="16" s="1"/>
  <c r="F16" i="16"/>
  <c r="C16" i="16"/>
  <c r="H13" i="16"/>
  <c r="I19" i="2" s="1"/>
  <c r="G13" i="16"/>
  <c r="F19" i="2" s="1"/>
  <c r="F13" i="16"/>
  <c r="E13" i="16"/>
  <c r="D13" i="16"/>
  <c r="C13" i="16"/>
  <c r="B13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6" i="16" s="1"/>
  <c r="D16" i="16"/>
  <c r="H4" i="15"/>
  <c r="G4" i="15"/>
  <c r="F18" i="2" s="1"/>
  <c r="D4" i="15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6" i="14"/>
  <c r="K6" i="14" s="1"/>
  <c r="J5" i="14"/>
  <c r="J4" i="14"/>
  <c r="J3" i="14"/>
  <c r="K3" i="14" s="1"/>
  <c r="E1" i="14"/>
  <c r="H16" i="13"/>
  <c r="I16" i="2" s="1"/>
  <c r="L16" i="2" s="1"/>
  <c r="G16" i="13"/>
  <c r="F16" i="2" s="1"/>
  <c r="E16" i="13"/>
  <c r="C16" i="13"/>
  <c r="I15" i="13"/>
  <c r="J15" i="13" s="1"/>
  <c r="I14" i="13"/>
  <c r="J14" i="13" s="1"/>
  <c r="I13" i="13"/>
  <c r="J13" i="13" s="1"/>
  <c r="I12" i="13"/>
  <c r="J12" i="13" s="1"/>
  <c r="I11" i="13"/>
  <c r="J11" i="13" s="1"/>
  <c r="I10" i="13"/>
  <c r="J10" i="13" s="1"/>
  <c r="I9" i="13"/>
  <c r="J9" i="13" s="1"/>
  <c r="I8" i="13"/>
  <c r="J8" i="13" s="1"/>
  <c r="H4" i="13"/>
  <c r="I14" i="2" s="1"/>
  <c r="L14" i="2" s="1"/>
  <c r="G4" i="13"/>
  <c r="F14" i="2" s="1"/>
  <c r="E4" i="13"/>
  <c r="D4" i="13"/>
  <c r="C4" i="13"/>
  <c r="I3" i="13"/>
  <c r="J3" i="13" s="1"/>
  <c r="E1" i="13"/>
  <c r="E6" i="13" s="1"/>
  <c r="D6" i="13"/>
  <c r="C6" i="13"/>
  <c r="J32" i="12"/>
  <c r="I15" i="2"/>
  <c r="L15" i="2" s="1"/>
  <c r="G28" i="12"/>
  <c r="F15" i="2" s="1"/>
  <c r="E28" i="12"/>
  <c r="C28" i="12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5" i="12"/>
  <c r="I4" i="12"/>
  <c r="I3" i="12"/>
  <c r="E1" i="12"/>
  <c r="G28" i="11"/>
  <c r="F13" i="2" s="1"/>
  <c r="F28" i="11"/>
  <c r="E28" i="11"/>
  <c r="D28" i="11"/>
  <c r="C28" i="1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13" i="2"/>
  <c r="L13" i="2" s="1"/>
  <c r="I7" i="11"/>
  <c r="J7" i="11" s="1"/>
  <c r="I6" i="11"/>
  <c r="J6" i="11" s="1"/>
  <c r="I5" i="11"/>
  <c r="J5" i="11" s="1"/>
  <c r="I4" i="11"/>
  <c r="J4" i="11" s="1"/>
  <c r="I3" i="11"/>
  <c r="J3" i="11" s="1"/>
  <c r="E1" i="11"/>
  <c r="H24" i="10"/>
  <c r="I12" i="2" s="1"/>
  <c r="L12" i="2" s="1"/>
  <c r="G24" i="10"/>
  <c r="F12" i="2" s="1"/>
  <c r="F24" i="10"/>
  <c r="E24" i="10"/>
  <c r="D24" i="10"/>
  <c r="C24" i="10"/>
  <c r="I23" i="10"/>
  <c r="J23" i="10" s="1"/>
  <c r="I22" i="10"/>
  <c r="J22" i="10" s="1"/>
  <c r="I18" i="10"/>
  <c r="J18" i="10" s="1"/>
  <c r="I16" i="10"/>
  <c r="J16" i="10" s="1"/>
  <c r="I15" i="10"/>
  <c r="J15" i="10" s="1"/>
  <c r="I14" i="10"/>
  <c r="J14" i="10" s="1"/>
  <c r="F10" i="10"/>
  <c r="E10" i="10"/>
  <c r="D10" i="10"/>
  <c r="J9" i="10"/>
  <c r="J8" i="10"/>
  <c r="J7" i="10"/>
  <c r="J6" i="10"/>
  <c r="J5" i="10"/>
  <c r="J4" i="10"/>
  <c r="F1" i="10"/>
  <c r="F12" i="10" s="1"/>
  <c r="F20" i="10" s="1"/>
  <c r="E1" i="10"/>
  <c r="E12" i="10" s="1"/>
  <c r="E20" i="10" s="1"/>
  <c r="D12" i="10"/>
  <c r="D20" i="10" s="1"/>
  <c r="C12" i="10"/>
  <c r="C20" i="10" s="1"/>
  <c r="E21" i="9"/>
  <c r="D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0" i="9"/>
  <c r="J10" i="9" s="1"/>
  <c r="I9" i="9"/>
  <c r="J9" i="9" s="1"/>
  <c r="I8" i="9"/>
  <c r="J8" i="9" s="1"/>
  <c r="I7" i="9"/>
  <c r="J7" i="9" s="1"/>
  <c r="I6" i="9"/>
  <c r="J6" i="9" s="1"/>
  <c r="H21" i="9"/>
  <c r="I9" i="2" s="1"/>
  <c r="L9" i="2" s="1"/>
  <c r="I5" i="9"/>
  <c r="J5" i="9" s="1"/>
  <c r="I4" i="9"/>
  <c r="J4" i="9" s="1"/>
  <c r="E1" i="9"/>
  <c r="H16" i="8"/>
  <c r="I8" i="2" s="1"/>
  <c r="L8" i="2" s="1"/>
  <c r="G16" i="8"/>
  <c r="F8" i="2" s="1"/>
  <c r="E16" i="8"/>
  <c r="C16" i="8"/>
  <c r="I15" i="8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3" i="8"/>
  <c r="J3" i="8" s="1"/>
  <c r="E1" i="8"/>
  <c r="H8" i="7"/>
  <c r="I7" i="2" s="1"/>
  <c r="K7" i="2" s="1"/>
  <c r="G8" i="7"/>
  <c r="F7" i="2" s="1"/>
  <c r="F8" i="7"/>
  <c r="E8" i="7"/>
  <c r="D8" i="7"/>
  <c r="C8" i="7"/>
  <c r="J7" i="7"/>
  <c r="J5" i="7"/>
  <c r="J4" i="7"/>
  <c r="J3" i="7"/>
  <c r="E1" i="7"/>
  <c r="H13" i="6"/>
  <c r="I6" i="2" s="1"/>
  <c r="L6" i="2" s="1"/>
  <c r="G13" i="6"/>
  <c r="F6" i="2" s="1"/>
  <c r="J6" i="2" s="1"/>
  <c r="F13" i="6"/>
  <c r="E13" i="6"/>
  <c r="D13" i="6"/>
  <c r="C13" i="6"/>
  <c r="I12" i="6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E1" i="6"/>
  <c r="J19" i="5"/>
  <c r="I5" i="2" s="1"/>
  <c r="L5" i="2" s="1"/>
  <c r="I19" i="5"/>
  <c r="F5" i="2" s="1"/>
  <c r="H19" i="5"/>
  <c r="G19" i="5"/>
  <c r="F19" i="5"/>
  <c r="E19" i="5"/>
  <c r="C19" i="5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4" i="2" s="1"/>
  <c r="F20" i="4"/>
  <c r="E20" i="4"/>
  <c r="D20" i="4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F3" i="2" s="1"/>
  <c r="F29" i="3"/>
  <c r="E29" i="3"/>
  <c r="D29" i="3"/>
  <c r="C29" i="3"/>
  <c r="I28" i="3"/>
  <c r="I27" i="3"/>
  <c r="J27" i="3" s="1"/>
  <c r="I26" i="3"/>
  <c r="J26" i="3" s="1"/>
  <c r="I25" i="3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I15" i="3"/>
  <c r="J15" i="3" s="1"/>
  <c r="I13" i="3"/>
  <c r="J13" i="3" s="1"/>
  <c r="I12" i="3"/>
  <c r="J12" i="3" s="1"/>
  <c r="I11" i="3"/>
  <c r="J11" i="3" s="1"/>
  <c r="J10" i="3"/>
  <c r="I9" i="3"/>
  <c r="J9" i="3" s="1"/>
  <c r="I8" i="3"/>
  <c r="J8" i="3" s="1"/>
  <c r="J7" i="3"/>
  <c r="J6" i="3"/>
  <c r="I4" i="3"/>
  <c r="J4" i="3" s="1"/>
  <c r="I3" i="3"/>
  <c r="J3" i="3" s="1"/>
  <c r="E44" i="2"/>
  <c r="I39" i="2"/>
  <c r="J39" i="2" s="1"/>
  <c r="D39" i="2"/>
  <c r="I34" i="2"/>
  <c r="E34" i="2"/>
  <c r="D34" i="2"/>
  <c r="H34" i="2" s="1"/>
  <c r="K33" i="2"/>
  <c r="J33" i="2"/>
  <c r="H33" i="2"/>
  <c r="M30" i="2"/>
  <c r="G30" i="2"/>
  <c r="C29" i="2"/>
  <c r="A29" i="2"/>
  <c r="J28" i="2"/>
  <c r="C28" i="2"/>
  <c r="A28" i="2"/>
  <c r="K27" i="2"/>
  <c r="C27" i="2"/>
  <c r="A27" i="2"/>
  <c r="J25" i="2"/>
  <c r="C25" i="2"/>
  <c r="L23" i="2"/>
  <c r="J23" i="2"/>
  <c r="K23" i="2"/>
  <c r="C23" i="2"/>
  <c r="K20" i="2"/>
  <c r="C18" i="2"/>
  <c r="A18" i="2"/>
  <c r="K17" i="2"/>
  <c r="C17" i="2"/>
  <c r="A17" i="2"/>
  <c r="C16" i="2"/>
  <c r="C15" i="2"/>
  <c r="A15" i="2"/>
  <c r="C14" i="2"/>
  <c r="A14" i="2"/>
  <c r="C13" i="2"/>
  <c r="A13" i="2"/>
  <c r="C12" i="2"/>
  <c r="A12" i="2"/>
  <c r="K11" i="2"/>
  <c r="C11" i="2"/>
  <c r="A11" i="2"/>
  <c r="C10" i="2"/>
  <c r="A10" i="2"/>
  <c r="C9" i="2"/>
  <c r="A9" i="2"/>
  <c r="C8" i="2"/>
  <c r="A8" i="2"/>
  <c r="C7" i="2"/>
  <c r="A7" i="2"/>
  <c r="C6" i="2"/>
  <c r="C5" i="2"/>
  <c r="A5" i="2"/>
  <c r="C4" i="2"/>
  <c r="A4" i="2"/>
  <c r="H30" i="2"/>
  <c r="C3" i="2"/>
  <c r="G2" i="2"/>
  <c r="K34" i="2" l="1"/>
  <c r="K12" i="2"/>
  <c r="J22" i="2"/>
  <c r="J12" i="2"/>
  <c r="J8" i="2"/>
  <c r="K9" i="2"/>
  <c r="I20" i="21"/>
  <c r="J20" i="21" s="1"/>
  <c r="I24" i="2"/>
  <c r="J24" i="2" s="1"/>
  <c r="K22" i="2"/>
  <c r="J21" i="2"/>
  <c r="J19" i="2"/>
  <c r="L19" i="2"/>
  <c r="I4" i="15"/>
  <c r="J4" i="15" s="1"/>
  <c r="I18" i="2"/>
  <c r="J16" i="2"/>
  <c r="K14" i="2"/>
  <c r="J14" i="2"/>
  <c r="J15" i="2"/>
  <c r="K13" i="2"/>
  <c r="C87" i="24"/>
  <c r="C93" i="24" s="1"/>
  <c r="D87" i="24"/>
  <c r="D93" i="24" s="1"/>
  <c r="F87" i="24"/>
  <c r="C35" i="25"/>
  <c r="I10" i="10"/>
  <c r="J10" i="10" s="1"/>
  <c r="I10" i="2"/>
  <c r="K10" i="2" s="1"/>
  <c r="K5" i="2"/>
  <c r="H45" i="22"/>
  <c r="I45" i="22" s="1"/>
  <c r="D33" i="25"/>
  <c r="I8" i="7"/>
  <c r="J8" i="7" s="1"/>
  <c r="E30" i="2"/>
  <c r="E36" i="2" s="1"/>
  <c r="D30" i="2"/>
  <c r="D36" i="2" s="1"/>
  <c r="D41" i="2" s="1"/>
  <c r="D44" i="2" s="1"/>
  <c r="D50" i="2" s="1"/>
  <c r="D53" i="2" s="1"/>
  <c r="K39" i="2"/>
  <c r="I10" i="20"/>
  <c r="J10" i="20" s="1"/>
  <c r="I5" i="19"/>
  <c r="J5" i="19" s="1"/>
  <c r="I20" i="16"/>
  <c r="J20" i="16" s="1"/>
  <c r="J57" i="14"/>
  <c r="K57" i="14" s="1"/>
  <c r="I4" i="13"/>
  <c r="J4" i="13" s="1"/>
  <c r="I24" i="10"/>
  <c r="J24" i="10" s="1"/>
  <c r="I13" i="6"/>
  <c r="J13" i="6" s="1"/>
  <c r="K19" i="5"/>
  <c r="L19" i="5" s="1"/>
  <c r="H63" i="23"/>
  <c r="I63" i="23" s="1"/>
  <c r="H44" i="23"/>
  <c r="I44" i="23" s="1"/>
  <c r="H64" i="22"/>
  <c r="I64" i="22" s="1"/>
  <c r="I13" i="16"/>
  <c r="J13" i="16" s="1"/>
  <c r="I16" i="13"/>
  <c r="J16" i="13" s="1"/>
  <c r="I28" i="12"/>
  <c r="J28" i="12" s="1"/>
  <c r="J3" i="12"/>
  <c r="I28" i="11"/>
  <c r="J28" i="11" s="1"/>
  <c r="J21" i="9"/>
  <c r="I16" i="8"/>
  <c r="J16" i="8" s="1"/>
  <c r="F93" i="24"/>
  <c r="I9" i="11"/>
  <c r="J9" i="11" s="1"/>
  <c r="H29" i="3"/>
  <c r="F30" i="2"/>
  <c r="F36" i="2" s="1"/>
  <c r="J5" i="2"/>
  <c r="L7" i="2"/>
  <c r="K8" i="2"/>
  <c r="J9" i="2"/>
  <c r="L11" i="2"/>
  <c r="J13" i="2"/>
  <c r="L17" i="2"/>
  <c r="J20" i="2"/>
  <c r="K21" i="2"/>
  <c r="L27" i="2"/>
  <c r="K6" i="2"/>
  <c r="J7" i="2"/>
  <c r="J11" i="2"/>
  <c r="K15" i="2"/>
  <c r="K16" i="2"/>
  <c r="J17" i="2"/>
  <c r="K19" i="2"/>
  <c r="J27" i="2"/>
  <c r="J34" i="2"/>
  <c r="L24" i="2" l="1"/>
  <c r="K24" i="2"/>
  <c r="K18" i="2"/>
  <c r="L18" i="2"/>
  <c r="J18" i="2"/>
  <c r="J20" i="4"/>
  <c r="I4" i="2"/>
  <c r="G90" i="24"/>
  <c r="I18" i="18"/>
  <c r="J18" i="18" s="1"/>
  <c r="I29" i="2"/>
  <c r="L10" i="2"/>
  <c r="J10" i="2"/>
  <c r="I29" i="3"/>
  <c r="J29" i="3" s="1"/>
  <c r="I3" i="2"/>
  <c r="D35" i="25"/>
  <c r="E31" i="2"/>
  <c r="E37" i="2"/>
  <c r="F41" i="2"/>
  <c r="F44" i="2" s="1"/>
  <c r="F50" i="2" s="1"/>
  <c r="G50" i="2" s="1"/>
  <c r="H36" i="2"/>
  <c r="G37" i="2"/>
  <c r="K4" i="2" l="1"/>
  <c r="L4" i="2"/>
  <c r="J4" i="2"/>
  <c r="K29" i="2"/>
  <c r="L29" i="2"/>
  <c r="J29" i="2"/>
  <c r="L3" i="2"/>
  <c r="J3" i="2"/>
  <c r="K3" i="2"/>
  <c r="I30" i="2"/>
  <c r="I36" i="2" s="1"/>
  <c r="K30" i="2" l="1"/>
  <c r="K31" i="2" s="1"/>
  <c r="L30" i="2"/>
  <c r="J30" i="2"/>
  <c r="K36" i="2"/>
  <c r="I41" i="2"/>
  <c r="I44" i="2" s="1"/>
  <c r="J36" i="2"/>
  <c r="I50" i="2" l="1"/>
  <c r="I53" i="2" s="1"/>
</calcChain>
</file>

<file path=xl/sharedStrings.xml><?xml version="1.0" encoding="utf-8"?>
<sst xmlns="http://schemas.openxmlformats.org/spreadsheetml/2006/main" count="1234" uniqueCount="661">
  <si>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</si>
  <si>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</si>
  <si>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</si>
  <si>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</si>
  <si>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</si>
  <si>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</si>
  <si>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</si>
  <si>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Reason for change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</si>
  <si>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</si>
  <si>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</si>
  <si>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</si>
  <si>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</si>
  <si>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</si>
  <si>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</si>
  <si>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</si>
  <si>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</si>
  <si>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Special Revenue Funds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</si>
  <si>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</si>
  <si>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</si>
  <si>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</si>
  <si>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</si>
  <si>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</si>
  <si>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</si>
  <si>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</si>
  <si>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</si>
  <si>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</si>
  <si>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</si>
  <si>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using 1/4 % estimated increase in value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</si>
  <si>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</si>
  <si>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</si>
  <si>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</si>
  <si>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</si>
  <si>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</si>
  <si>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</si>
  <si>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</si>
  <si>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</si>
  <si>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</si>
  <si>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</si>
  <si>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</si>
  <si>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</si>
  <si>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Clerical</t>
  </si>
  <si>
    <t>10-120</t>
  </si>
  <si>
    <t>Adm. Asst. Salary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</si>
  <si>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</si>
  <si>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</si>
  <si>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</si>
  <si>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</si>
  <si>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</si>
  <si>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</si>
  <si>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</si>
  <si>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</si>
  <si>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</si>
  <si>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</si>
  <si>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</si>
  <si>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</si>
  <si>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</si>
  <si>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</si>
  <si>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</si>
  <si>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</si>
  <si>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</si>
  <si>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</si>
  <si>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</si>
  <si>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</si>
  <si>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</si>
  <si>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</si>
  <si>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</si>
  <si>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</si>
  <si>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</si>
  <si>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</si>
  <si>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</si>
  <si>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</si>
  <si>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</si>
  <si>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</si>
  <si>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</si>
  <si>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</si>
  <si>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</si>
  <si>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</si>
  <si>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</si>
  <si>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</si>
  <si>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</si>
  <si>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</si>
  <si>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</si>
  <si>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</si>
  <si>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</si>
  <si>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</si>
  <si>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</si>
  <si>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</si>
  <si>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</si>
  <si>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</si>
  <si>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</si>
  <si>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</si>
  <si>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</si>
  <si>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</si>
  <si>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</si>
  <si>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</si>
  <si>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</si>
  <si>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</si>
  <si>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</si>
  <si>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</si>
  <si>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</si>
  <si>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</si>
  <si>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</si>
  <si>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</si>
  <si>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</si>
  <si>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</si>
  <si>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</si>
  <si>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</si>
  <si>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</si>
  <si>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</si>
  <si>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</si>
  <si>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</si>
  <si>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</si>
  <si>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</si>
  <si>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</si>
  <si>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</si>
  <si>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</si>
  <si>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</si>
  <si>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</si>
  <si>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</si>
  <si>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</si>
  <si>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</si>
  <si>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</si>
  <si>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</si>
  <si>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</si>
  <si>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</si>
  <si>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</si>
  <si>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</si>
  <si>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</si>
  <si>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</si>
  <si>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</si>
  <si>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</si>
  <si>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</si>
  <si>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</si>
  <si>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</si>
  <si>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</si>
  <si>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</si>
  <si>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</si>
  <si>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</si>
  <si>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</si>
  <si>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</si>
  <si>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</si>
  <si>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</si>
  <si>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</si>
  <si>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</si>
  <si>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</si>
  <si>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</si>
  <si>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</si>
  <si>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</si>
  <si>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</si>
  <si>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</si>
  <si>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</si>
  <si>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</si>
  <si>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</si>
  <si>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</si>
  <si>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</si>
  <si>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</si>
  <si>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</si>
  <si>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</si>
  <si>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</si>
  <si>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</si>
  <si>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</si>
  <si>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</si>
  <si>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</si>
  <si>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</si>
  <si>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</si>
  <si>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Medicare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</si>
  <si>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</si>
  <si>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</si>
  <si>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</si>
  <si>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</si>
  <si>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</si>
  <si>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</si>
  <si>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</si>
  <si>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</si>
  <si>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</si>
  <si>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</si>
  <si>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</si>
  <si>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</si>
  <si>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</si>
  <si>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</si>
  <si>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</si>
  <si>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</si>
  <si>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</si>
  <si>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</si>
  <si>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</si>
  <si>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</si>
  <si>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</si>
  <si>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</si>
  <si>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</si>
  <si>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</si>
  <si>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</si>
  <si>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</si>
  <si>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</si>
  <si>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</si>
  <si>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</si>
  <si>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</si>
  <si>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</si>
  <si>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</si>
  <si>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</si>
  <si>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</si>
  <si>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</si>
  <si>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</si>
  <si>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>Deductible - PL Insurance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</si>
  <si>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</si>
  <si>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</si>
  <si>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</si>
  <si>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</si>
  <si>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</si>
  <si>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</si>
  <si>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</si>
  <si>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</si>
  <si>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</si>
  <si>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</si>
  <si>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</si>
  <si>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</si>
  <si>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</si>
  <si>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</si>
  <si>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</si>
  <si>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</si>
  <si>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</si>
  <si>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</si>
  <si>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</si>
  <si>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</si>
  <si>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</si>
  <si>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</si>
  <si>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</si>
  <si>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</si>
  <si>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</si>
  <si>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</si>
  <si>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</si>
  <si>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</si>
  <si>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</si>
  <si>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</si>
  <si>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 xml:space="preserve">10-635 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</si>
  <si>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</si>
  <si>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</si>
  <si>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</si>
  <si>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</si>
  <si>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</si>
  <si>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</si>
  <si>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</si>
  <si>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</si>
  <si>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</si>
  <si>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</si>
  <si>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</si>
  <si>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</si>
  <si>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</si>
  <si>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</si>
  <si>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</si>
  <si>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</si>
  <si>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</si>
  <si>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</si>
  <si>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</si>
  <si>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</si>
  <si>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</si>
  <si>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</si>
  <si>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</si>
  <si>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</si>
  <si>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</si>
  <si>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</si>
  <si>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</si>
  <si>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</si>
  <si>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</si>
  <si>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</si>
  <si>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</si>
  <si>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</si>
  <si>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</si>
  <si>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</si>
  <si>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</si>
  <si>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</si>
  <si>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</si>
  <si>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</si>
  <si>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</si>
  <si>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</si>
  <si>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</si>
  <si>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</si>
  <si>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</si>
  <si>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</si>
  <si>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</si>
  <si>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</si>
  <si>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</si>
  <si>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</si>
  <si>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</si>
  <si>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</si>
  <si>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</si>
  <si>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</si>
  <si>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</si>
  <si>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</si>
  <si>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</si>
  <si>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</si>
  <si>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</si>
  <si>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</si>
  <si>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</si>
  <si>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</si>
  <si>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</si>
  <si>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</si>
  <si>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</si>
  <si>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</si>
  <si>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</si>
  <si>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</si>
  <si>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</si>
  <si>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</si>
  <si>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</si>
  <si>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</si>
  <si>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</si>
  <si>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</si>
  <si>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</si>
  <si>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</si>
  <si>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</si>
  <si>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</si>
  <si>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</si>
  <si>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</si>
  <si>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</si>
  <si>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</si>
  <si>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</si>
  <si>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</si>
  <si>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</si>
  <si>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</si>
  <si>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</si>
  <si>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</si>
  <si>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</si>
  <si>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</si>
  <si>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</si>
  <si>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</si>
  <si>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</si>
  <si>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</si>
  <si>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</si>
  <si>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</si>
  <si>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</si>
  <si>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</si>
  <si>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</si>
  <si>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</si>
  <si>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</si>
  <si>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</si>
  <si>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</si>
  <si>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</si>
  <si>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</si>
  <si>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</si>
  <si>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</si>
  <si>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</si>
  <si>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</si>
  <si>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</si>
  <si>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</si>
  <si>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</si>
  <si>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</si>
  <si>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</si>
  <si>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</si>
  <si>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</si>
  <si>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</si>
  <si>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</si>
  <si>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</si>
  <si>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</si>
  <si>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</si>
  <si>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</si>
  <si>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</si>
  <si>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</si>
  <si>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</si>
  <si>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</si>
  <si>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</si>
  <si>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</si>
  <si>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</si>
  <si>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10-40-392</t>
  </si>
  <si>
    <t>2016 Dodge 5500</t>
  </si>
  <si>
    <t>10-40-393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</si>
  <si>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</si>
  <si>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</si>
  <si>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</si>
  <si>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</si>
  <si>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</si>
  <si>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</si>
  <si>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</si>
  <si>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</si>
  <si>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</si>
  <si>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</si>
  <si>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</si>
  <si>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</si>
  <si>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</si>
  <si>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</si>
  <si>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</si>
  <si>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</si>
  <si>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</si>
  <si>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</si>
  <si>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</si>
  <si>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</si>
  <si>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</si>
  <si>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</si>
  <si>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</si>
  <si>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</si>
  <si>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</si>
  <si>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</si>
  <si>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</si>
  <si>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</si>
  <si>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</si>
  <si>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</si>
  <si>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</si>
  <si>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</si>
  <si>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</si>
  <si>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</si>
  <si>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</si>
  <si>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</si>
  <si>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</si>
  <si>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</si>
  <si>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</si>
  <si>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</si>
  <si>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</si>
  <si>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</si>
  <si>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</si>
  <si>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</si>
  <si>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</si>
  <si>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</si>
  <si>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</si>
  <si>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</si>
  <si>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</si>
  <si>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</si>
  <si>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</si>
  <si>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</si>
  <si>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</si>
  <si>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</si>
  <si>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</si>
  <si>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</si>
  <si>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</si>
  <si>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</si>
  <si>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</si>
  <si>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</si>
  <si>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</si>
  <si>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</si>
  <si>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Was a Warrant Article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</si>
  <si>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</si>
  <si>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</si>
  <si>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</si>
  <si>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</si>
  <si>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</si>
  <si>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</si>
  <si>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</si>
  <si>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</si>
  <si>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</si>
  <si>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</si>
  <si>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</si>
  <si>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</si>
  <si>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</si>
  <si>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</si>
  <si>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</si>
  <si>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</si>
  <si>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</si>
  <si>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</si>
  <si>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</si>
  <si>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</si>
  <si>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</si>
  <si>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</si>
  <si>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</si>
  <si>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</si>
  <si>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</si>
  <si>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</si>
  <si>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</si>
  <si>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</si>
  <si>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</si>
  <si>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</si>
  <si>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</si>
  <si>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</si>
  <si>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</si>
  <si>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</si>
  <si>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</si>
  <si>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</si>
  <si>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</si>
  <si>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</si>
  <si>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</si>
  <si>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</si>
  <si>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</si>
  <si>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</si>
  <si>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</si>
  <si>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</si>
  <si>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</si>
  <si>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</si>
  <si>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</si>
  <si>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</si>
  <si>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</si>
  <si>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</si>
  <si>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</si>
  <si>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</si>
  <si>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</si>
  <si>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</si>
  <si>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</si>
  <si>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</si>
  <si>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</si>
  <si>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</si>
  <si>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</si>
  <si>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</si>
  <si>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</si>
  <si>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</si>
  <si>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</si>
  <si>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</si>
  <si>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</si>
  <si>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</si>
  <si>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</si>
  <si>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</si>
  <si>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</si>
  <si>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>Recreation Properties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</si>
  <si>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</si>
  <si>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</si>
  <si>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</si>
  <si>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</si>
  <si>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</si>
  <si>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</si>
  <si>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</si>
  <si>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</si>
  <si>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</si>
  <si>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</si>
  <si>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</si>
  <si>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</si>
  <si>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</si>
  <si>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</si>
  <si>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</si>
  <si>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</si>
  <si>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</si>
  <si>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</si>
  <si>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</si>
  <si>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</si>
  <si>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</si>
  <si>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</si>
  <si>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</si>
  <si>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</si>
  <si>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</si>
  <si>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</si>
  <si>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</si>
  <si>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</si>
  <si>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</si>
  <si>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</si>
  <si>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</si>
  <si>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</si>
  <si>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</si>
  <si>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</si>
  <si>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</si>
  <si>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</si>
  <si>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</si>
  <si>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</si>
  <si>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</si>
  <si>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</si>
  <si>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</si>
  <si>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</si>
  <si>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</si>
  <si>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</si>
  <si>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</si>
  <si>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</si>
  <si>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</si>
  <si>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</si>
  <si>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</si>
  <si>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</si>
  <si>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</si>
  <si>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</si>
  <si>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</si>
  <si>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</si>
  <si>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</si>
  <si>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</si>
  <si>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</si>
  <si>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</si>
  <si>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</si>
  <si>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</si>
  <si>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</si>
  <si>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</si>
  <si>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</si>
  <si>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</si>
  <si>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</si>
  <si>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</si>
  <si>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</si>
  <si>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</si>
  <si>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</si>
  <si>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</si>
  <si>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</si>
  <si>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</si>
  <si>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</si>
  <si>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</si>
  <si>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</si>
  <si>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</si>
  <si>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</si>
  <si>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</si>
  <si>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</si>
  <si>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</si>
  <si>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</si>
  <si>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</si>
  <si>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</si>
  <si>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</si>
  <si>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</si>
  <si>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</si>
  <si>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</si>
  <si>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</si>
  <si>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</si>
  <si>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</si>
  <si>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</si>
  <si>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</si>
  <si>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</si>
  <si>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</si>
  <si>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</si>
  <si>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</si>
  <si>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</si>
  <si>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</si>
  <si>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Article #</t>
  </si>
  <si>
    <t>Capital Reserve</t>
  </si>
  <si>
    <t>Balance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</si>
  <si>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</si>
  <si>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</si>
  <si>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</si>
  <si>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</si>
  <si>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</si>
  <si>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</si>
  <si>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</si>
  <si>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</si>
  <si>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</si>
  <si>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</si>
  <si>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</si>
  <si>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Center for New Beginnings</t>
  </si>
  <si>
    <t>Boys &amp; Girls Club</t>
  </si>
  <si>
    <t>Northern Human Services</t>
  </si>
  <si>
    <t>North Country Home Health &amp; Hospice</t>
  </si>
  <si>
    <t>Valuation</t>
  </si>
  <si>
    <t>2021 Default</t>
  </si>
  <si>
    <t>2021 Proposed</t>
  </si>
  <si>
    <t>HIGHWAY REVOLVING - REVENUES</t>
  </si>
  <si>
    <t>Highway Revolving Fund</t>
  </si>
  <si>
    <t>HIGHWAY REVOLVING - EXPENSES</t>
  </si>
  <si>
    <t>EXPENSES</t>
  </si>
  <si>
    <t>Parks &amp; Rec.  Fund</t>
  </si>
  <si>
    <t>-0-</t>
  </si>
  <si>
    <t>2015F-350 Ford</t>
  </si>
  <si>
    <t>2020 Freightliner Dump Truck</t>
  </si>
  <si>
    <t>2021 Cat Loader</t>
  </si>
  <si>
    <t>SOC/MC</t>
  </si>
  <si>
    <t>Overseer of Welfare</t>
  </si>
  <si>
    <t>SS/MC</t>
  </si>
  <si>
    <t>Stipend</t>
  </si>
  <si>
    <t>10-3401.40-000</t>
  </si>
  <si>
    <t xml:space="preserve">Bridge House, Inc. 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</si>
  <si>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</si>
  <si>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</si>
  <si>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</si>
  <si>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</si>
  <si>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</si>
  <si>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</si>
  <si>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-</t>
  </si>
  <si>
    <t>10-123</t>
  </si>
  <si>
    <t>Overtime Patrol Grant</t>
  </si>
  <si>
    <t>2021 Budget</t>
  </si>
  <si>
    <t>2021 Unaudited 12/31/2020</t>
  </si>
  <si>
    <t>2022 Default</t>
  </si>
  <si>
    <t>2022 Proposed</t>
  </si>
  <si>
    <t>Difference between proposed and 2021</t>
  </si>
  <si>
    <t xml:space="preserve">2021 Unaudited </t>
  </si>
  <si>
    <t>2021 Unaudited</t>
  </si>
  <si>
    <t>2021  Budget</t>
  </si>
  <si>
    <t>2022 proposed</t>
  </si>
  <si>
    <t>2022 Warrant Articles</t>
  </si>
  <si>
    <t>10-190</t>
  </si>
  <si>
    <t>Sansoucy Appeal contract</t>
  </si>
  <si>
    <t>10-356</t>
  </si>
  <si>
    <t>Emergency Shelter</t>
  </si>
  <si>
    <t>Adult Programs</t>
  </si>
  <si>
    <t>HEALTH</t>
  </si>
  <si>
    <t>Health Officer</t>
  </si>
  <si>
    <t>Cell Phone</t>
  </si>
  <si>
    <t xml:space="preserve">HEALTH </t>
  </si>
  <si>
    <t>01-4411</t>
  </si>
  <si>
    <t>Pathways Pregnancy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</si>
</sst>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  <numFmt numFmtId="167" formatCode="mmmm\ d\,\ yyyy"/>
    <numFmt numFmtId="168" formatCode="_(&quot;$&quot;* #,##0_);_(&quot;$&quot;* \(#,##0\);_(&quot;$&quot;* &quot;-&quot;??_);_(@_)"/>
    <numFmt numFmtId="169" formatCode="&quot;$&quot;#,##0.00"/>
    <numFmt numFmtId="170" formatCode="m/d/yy"/>
    <numFmt numFmtId="171" formatCode="00000"/>
    <numFmt numFmtId="172" formatCode="mmm\ yy"/>
    <numFmt numFmtId="173" formatCode="#,##0\ _$;[Red]\-#,##0\ _$"/>
    <numFmt numFmtId="174" formatCode="&quot;$&quot;#,##0"/>
    <numFmt numFmtId="175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trike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" fillId="0" borderId="0"/>
    <xf numFmtId="0" fontId="48" fillId="0" borderId="0"/>
  </cellStyleXfs>
  <cellXfs count="53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/>
    <xf numFmtId="0" fontId="4" fillId="0" borderId="1" xfId="0" applyFont="1" applyBorder="1"/>
    <xf numFmtId="0" fontId="8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49" fontId="10" fillId="0" borderId="1" xfId="0" applyNumberFormat="1" applyFont="1" applyBorder="1"/>
    <xf numFmtId="0" fontId="4" fillId="0" borderId="1" xfId="0" applyFont="1" applyBorder="1" applyAlignment="1">
      <alignment horizontal="right"/>
    </xf>
    <xf numFmtId="3" fontId="0" fillId="2" borderId="1" xfId="1" applyNumberFormat="1" applyFont="1" applyFill="1" applyBorder="1"/>
    <xf numFmtId="164" fontId="4" fillId="0" borderId="1" xfId="0" applyNumberFormat="1" applyFont="1" applyBorder="1"/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165" fontId="0" fillId="0" borderId="1" xfId="1" applyNumberFormat="1" applyFont="1" applyBorder="1"/>
    <xf numFmtId="3" fontId="7" fillId="2" borderId="1" xfId="0" applyNumberFormat="1" applyFont="1" applyFill="1" applyBorder="1"/>
    <xf numFmtId="2" fontId="7" fillId="0" borderId="1" xfId="0" applyNumberFormat="1" applyFont="1" applyBorder="1"/>
    <xf numFmtId="0" fontId="7" fillId="0" borderId="0" xfId="0" applyFont="1"/>
    <xf numFmtId="0" fontId="11" fillId="2" borderId="0" xfId="0" applyFont="1" applyFill="1"/>
    <xf numFmtId="9" fontId="7" fillId="0" borderId="0" xfId="2" applyFont="1"/>
    <xf numFmtId="166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0" fontId="10" fillId="0" borderId="0" xfId="0" applyFont="1"/>
    <xf numFmtId="0" fontId="8" fillId="0" borderId="0" xfId="0" applyFont="1"/>
    <xf numFmtId="3" fontId="0" fillId="0" borderId="4" xfId="0" applyNumberForma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2" xfId="0" applyFont="1" applyBorder="1"/>
    <xf numFmtId="3" fontId="7" fillId="0" borderId="7" xfId="0" applyNumberFormat="1" applyFont="1" applyBorder="1"/>
    <xf numFmtId="0" fontId="5" fillId="2" borderId="0" xfId="0" applyFont="1" applyFill="1"/>
    <xf numFmtId="10" fontId="7" fillId="0" borderId="0" xfId="0" applyNumberFormat="1" applyFont="1"/>
    <xf numFmtId="3" fontId="7" fillId="0" borderId="1" xfId="1" applyNumberFormat="1" applyFont="1" applyBorder="1"/>
    <xf numFmtId="3" fontId="12" fillId="0" borderId="1" xfId="0" applyNumberFormat="1" applyFont="1" applyBorder="1"/>
    <xf numFmtId="3" fontId="7" fillId="0" borderId="7" xfId="1" applyNumberFormat="1" applyFont="1" applyBorder="1"/>
    <xf numFmtId="3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3" fontId="5" fillId="0" borderId="1" xfId="0" applyNumberFormat="1" applyFont="1" applyBorder="1"/>
    <xf numFmtId="4" fontId="7" fillId="0" borderId="0" xfId="1" applyNumberFormat="1" applyFont="1"/>
    <xf numFmtId="2" fontId="0" fillId="0" borderId="1" xfId="0" applyNumberFormat="1" applyBorder="1"/>
    <xf numFmtId="2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7" fontId="1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7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10" fontId="0" fillId="0" borderId="0" xfId="0" applyNumberFormat="1"/>
    <xf numFmtId="169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7" fillId="0" borderId="1" xfId="0" applyNumberFormat="1" applyFont="1" applyBorder="1" applyAlignment="1">
      <alignment vertical="center"/>
    </xf>
    <xf numFmtId="3" fontId="20" fillId="0" borderId="1" xfId="0" applyNumberFormat="1" applyFont="1" applyBorder="1"/>
    <xf numFmtId="166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7" fillId="6" borderId="1" xfId="0" applyNumberFormat="1" applyFont="1" applyFill="1" applyBorder="1" applyAlignment="1">
      <alignment vertical="center"/>
    </xf>
    <xf numFmtId="166" fontId="5" fillId="0" borderId="1" xfId="1" applyNumberFormat="1" applyFont="1" applyBorder="1"/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6" fontId="5" fillId="0" borderId="0" xfId="1" applyNumberFormat="1" applyFont="1"/>
    <xf numFmtId="10" fontId="16" fillId="0" borderId="0" xfId="0" applyNumberFormat="1" applyFont="1" applyAlignment="1">
      <alignment vertical="center"/>
    </xf>
    <xf numFmtId="10" fontId="16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4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7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0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6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6" fontId="5" fillId="0" borderId="9" xfId="1" applyNumberFormat="1" applyFont="1" applyBorder="1"/>
    <xf numFmtId="0" fontId="4" fillId="7" borderId="0" xfId="0" applyFont="1" applyFill="1"/>
    <xf numFmtId="0" fontId="21" fillId="0" borderId="1" xfId="0" applyFont="1" applyBorder="1"/>
    <xf numFmtId="15" fontId="22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vertical="center"/>
    </xf>
    <xf numFmtId="0" fontId="21" fillId="4" borderId="1" xfId="0" applyFont="1" applyFill="1" applyBorder="1"/>
    <xf numFmtId="0" fontId="21" fillId="5" borderId="1" xfId="0" applyFont="1" applyFill="1" applyBorder="1"/>
    <xf numFmtId="0" fontId="24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3" fontId="23" fillId="0" borderId="1" xfId="0" applyNumberFormat="1" applyFont="1" applyBorder="1"/>
    <xf numFmtId="0" fontId="23" fillId="0" borderId="1" xfId="0" applyFont="1" applyBorder="1"/>
    <xf numFmtId="3" fontId="21" fillId="0" borderId="1" xfId="0" applyNumberFormat="1" applyFont="1" applyBorder="1"/>
    <xf numFmtId="9" fontId="21" fillId="0" borderId="1" xfId="2" applyFont="1" applyBorder="1"/>
    <xf numFmtId="3" fontId="23" fillId="6" borderId="1" xfId="0" applyNumberFormat="1" applyFont="1" applyFill="1" applyBorder="1"/>
    <xf numFmtId="166" fontId="23" fillId="0" borderId="1" xfId="1" applyNumberFormat="1" applyFont="1" applyBorder="1" applyAlignment="1">
      <alignment horizontal="right"/>
    </xf>
    <xf numFmtId="0" fontId="24" fillId="0" borderId="1" xfId="0" applyFont="1" applyBorder="1" applyAlignment="1">
      <alignment vertical="center"/>
    </xf>
    <xf numFmtId="3" fontId="1" fillId="0" borderId="1" xfId="0" applyNumberFormat="1" applyFont="1" applyBorder="1"/>
    <xf numFmtId="166" fontId="1" fillId="0" borderId="1" xfId="1" applyNumberFormat="1" applyFont="1" applyBorder="1" applyAlignment="1">
      <alignment horizontal="right"/>
    </xf>
    <xf numFmtId="169" fontId="26" fillId="0" borderId="0" xfId="0" applyNumberFormat="1" applyFont="1"/>
    <xf numFmtId="0" fontId="18" fillId="0" borderId="1" xfId="0" applyFont="1" applyBorder="1" applyAlignment="1">
      <alignment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14" fontId="28" fillId="0" borderId="1" xfId="0" applyNumberFormat="1" applyFont="1" applyBorder="1"/>
    <xf numFmtId="166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8" fillId="0" borderId="1" xfId="0" applyFont="1" applyBorder="1" applyAlignment="1">
      <alignment horizontal="right" vertical="center"/>
    </xf>
    <xf numFmtId="167" fontId="29" fillId="0" borderId="1" xfId="0" applyNumberFormat="1" applyFont="1" applyBorder="1" applyAlignment="1">
      <alignment horizontal="center" vertical="center"/>
    </xf>
    <xf numFmtId="3" fontId="17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6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7" fontId="30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6" fontId="7" fillId="0" borderId="1" xfId="0" applyNumberFormat="1" applyFont="1" applyBorder="1"/>
    <xf numFmtId="166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9" fontId="16" fillId="0" borderId="0" xfId="0" applyNumberFormat="1" applyFont="1" applyAlignment="1">
      <alignment vertical="center"/>
    </xf>
    <xf numFmtId="14" fontId="13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6" fontId="5" fillId="0" borderId="1" xfId="1" applyNumberFormat="1" applyFont="1" applyBorder="1" applyAlignment="1">
      <alignment horizontal="right"/>
    </xf>
    <xf numFmtId="3" fontId="5" fillId="3" borderId="1" xfId="0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32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167" fontId="33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wrapText="1"/>
    </xf>
    <xf numFmtId="0" fontId="14" fillId="0" borderId="1" xfId="0" applyFont="1" applyBorder="1" applyAlignment="1">
      <alignment horizontal="right" vertical="center"/>
    </xf>
    <xf numFmtId="4" fontId="34" fillId="4" borderId="1" xfId="0" applyNumberFormat="1" applyFont="1" applyFill="1" applyBorder="1" applyAlignment="1">
      <alignment vertical="center"/>
    </xf>
    <xf numFmtId="0" fontId="20" fillId="5" borderId="1" xfId="0" applyFont="1" applyFill="1" applyBorder="1"/>
    <xf numFmtId="10" fontId="0" fillId="5" borderId="1" xfId="0" applyNumberFormat="1" applyFill="1" applyBorder="1"/>
    <xf numFmtId="3" fontId="5" fillId="2" borderId="1" xfId="0" applyNumberFormat="1" applyFont="1" applyFill="1" applyBorder="1" applyAlignment="1">
      <alignment vertical="center"/>
    </xf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5" fillId="3" borderId="1" xfId="0" applyFont="1" applyFill="1" applyBorder="1" applyAlignment="1">
      <alignment horizontal="center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3" fontId="34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6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/>
    <xf numFmtId="3" fontId="12" fillId="2" borderId="1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Border="1" applyAlignment="1">
      <alignment horizontal="right" vertical="center"/>
    </xf>
    <xf numFmtId="9" fontId="11" fillId="0" borderId="1" xfId="2" applyFont="1" applyBorder="1"/>
    <xf numFmtId="0" fontId="39" fillId="0" borderId="1" xfId="0" applyFont="1" applyBorder="1"/>
    <xf numFmtId="0" fontId="36" fillId="0" borderId="1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/>
    </xf>
    <xf numFmtId="3" fontId="36" fillId="0" borderId="1" xfId="0" applyNumberFormat="1" applyFont="1" applyBorder="1" applyAlignment="1">
      <alignment horizontal="right" vertical="center" wrapText="1"/>
    </xf>
    <xf numFmtId="14" fontId="11" fillId="0" borderId="1" xfId="0" applyNumberFormat="1" applyFont="1" applyBorder="1"/>
    <xf numFmtId="3" fontId="36" fillId="0" borderId="1" xfId="0" applyNumberFormat="1" applyFont="1" applyBorder="1" applyAlignment="1">
      <alignment horizontal="right" vertical="center"/>
    </xf>
    <xf numFmtId="3" fontId="36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7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1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166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166" fontId="5" fillId="0" borderId="1" xfId="1" applyNumberFormat="1" applyFont="1" applyBorder="1" applyAlignment="1"/>
    <xf numFmtId="9" fontId="0" fillId="0" borderId="1" xfId="2" applyFont="1" applyBorder="1" applyAlignment="1"/>
    <xf numFmtId="0" fontId="16" fillId="0" borderId="1" xfId="0" applyFont="1" applyBorder="1" applyAlignment="1">
      <alignment vertical="center"/>
    </xf>
    <xf numFmtId="3" fontId="17" fillId="0" borderId="1" xfId="0" applyNumberFormat="1" applyFont="1" applyBorder="1"/>
    <xf numFmtId="3" fontId="14" fillId="0" borderId="1" xfId="0" applyNumberFormat="1" applyFont="1" applyBorder="1"/>
    <xf numFmtId="166" fontId="7" fillId="0" borderId="1" xfId="1" applyNumberFormat="1" applyFont="1" applyBorder="1" applyAlignment="1"/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166" fontId="17" fillId="0" borderId="1" xfId="1" applyNumberFormat="1" applyFont="1" applyBorder="1" applyAlignment="1">
      <alignment horizontal="right" vertical="center"/>
    </xf>
    <xf numFmtId="166" fontId="0" fillId="0" borderId="1" xfId="0" applyNumberFormat="1" applyBorder="1"/>
    <xf numFmtId="3" fontId="32" fillId="0" borderId="1" xfId="0" applyNumberFormat="1" applyFont="1" applyBorder="1"/>
    <xf numFmtId="10" fontId="32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166" fontId="36" fillId="0" borderId="1" xfId="1" applyNumberFormat="1" applyFont="1" applyBorder="1" applyAlignment="1">
      <alignment horizontal="right" vertical="center"/>
    </xf>
    <xf numFmtId="3" fontId="36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/>
    </xf>
    <xf numFmtId="3" fontId="36" fillId="2" borderId="1" xfId="0" applyNumberFormat="1" applyFont="1" applyFill="1" applyBorder="1" applyAlignment="1">
      <alignment horizontal="right" vertical="center"/>
    </xf>
    <xf numFmtId="166" fontId="12" fillId="0" borderId="1" xfId="1" applyNumberFormat="1" applyFont="1" applyBorder="1"/>
    <xf numFmtId="10" fontId="0" fillId="0" borderId="0" xfId="0" applyNumberFormat="1" applyAlignment="1">
      <alignment horizontal="right"/>
    </xf>
    <xf numFmtId="166" fontId="5" fillId="0" borderId="0" xfId="1" applyNumberFormat="1" applyFont="1" applyAlignment="1">
      <alignment horizontal="right"/>
    </xf>
    <xf numFmtId="9" fontId="4" fillId="0" borderId="0" xfId="2"/>
    <xf numFmtId="169" fontId="16" fillId="0" borderId="0" xfId="0" applyNumberFormat="1" applyFont="1" applyAlignment="1">
      <alignment horizontal="right" vertical="center"/>
    </xf>
    <xf numFmtId="14" fontId="24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1" fillId="0" borderId="0" xfId="0" applyFont="1" applyAlignment="1">
      <alignment vertical="center"/>
    </xf>
    <xf numFmtId="10" fontId="1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29" fillId="0" borderId="1" xfId="0" applyFont="1" applyBorder="1" applyAlignment="1">
      <alignment vertical="center"/>
    </xf>
    <xf numFmtId="171" fontId="14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2" fontId="14" fillId="0" borderId="1" xfId="0" applyNumberFormat="1" applyFont="1" applyBorder="1" applyAlignment="1">
      <alignment vertical="center"/>
    </xf>
    <xf numFmtId="166" fontId="35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9" fontId="6" fillId="0" borderId="1" xfId="0" applyNumberFormat="1" applyFont="1" applyBorder="1" applyAlignment="1">
      <alignment horizontal="right"/>
    </xf>
    <xf numFmtId="169" fontId="4" fillId="0" borderId="1" xfId="0" applyNumberFormat="1" applyFont="1" applyBorder="1" applyAlignment="1">
      <alignment horizontal="right"/>
    </xf>
    <xf numFmtId="14" fontId="31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9" fontId="0" fillId="0" borderId="0" xfId="0" applyNumberFormat="1" applyAlignment="1">
      <alignment horizontal="right"/>
    </xf>
    <xf numFmtId="14" fontId="1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12" fillId="0" borderId="1" xfId="0" applyFont="1" applyBorder="1"/>
    <xf numFmtId="0" fontId="11" fillId="0" borderId="0" xfId="0" applyFont="1"/>
    <xf numFmtId="0" fontId="42" fillId="0" borderId="1" xfId="0" applyFont="1" applyBorder="1" applyAlignment="1">
      <alignment vertical="center"/>
    </xf>
    <xf numFmtId="172" fontId="14" fillId="0" borderId="1" xfId="0" applyNumberFormat="1" applyFont="1" applyBorder="1" applyAlignment="1">
      <alignment horizontal="left" vertical="center"/>
    </xf>
    <xf numFmtId="166" fontId="35" fillId="0" borderId="1" xfId="1" applyNumberFormat="1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vertical="center"/>
    </xf>
    <xf numFmtId="3" fontId="15" fillId="8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6" fontId="4" fillId="0" borderId="1" xfId="1" applyNumberFormat="1" applyBorder="1"/>
    <xf numFmtId="0" fontId="0" fillId="7" borderId="0" xfId="0" applyFill="1" applyAlignment="1">
      <alignment horizontal="right"/>
    </xf>
    <xf numFmtId="14" fontId="25" fillId="0" borderId="1" xfId="0" applyNumberFormat="1" applyFont="1" applyBorder="1" applyAlignment="1">
      <alignment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vertical="center"/>
    </xf>
    <xf numFmtId="3" fontId="14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 vertical="center"/>
    </xf>
    <xf numFmtId="172" fontId="43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/>
    <xf numFmtId="166" fontId="0" fillId="0" borderId="0" xfId="0" applyNumberFormat="1"/>
    <xf numFmtId="0" fontId="19" fillId="0" borderId="0" xfId="0" applyFont="1" applyAlignment="1">
      <alignment vertical="center" wrapText="1"/>
    </xf>
    <xf numFmtId="49" fontId="14" fillId="0" borderId="10" xfId="0" applyNumberFormat="1" applyFont="1" applyBorder="1" applyAlignment="1">
      <alignment vertical="center"/>
    </xf>
    <xf numFmtId="17" fontId="14" fillId="0" borderId="11" xfId="0" applyNumberFormat="1" applyFont="1" applyBorder="1" applyAlignment="1">
      <alignment horizontal="left" vertical="center" wrapText="1"/>
    </xf>
    <xf numFmtId="3" fontId="43" fillId="8" borderId="12" xfId="0" applyNumberFormat="1" applyFont="1" applyFill="1" applyBorder="1" applyAlignment="1">
      <alignment horizontal="right" vertical="center"/>
    </xf>
    <xf numFmtId="3" fontId="43" fillId="8" borderId="0" xfId="0" applyNumberFormat="1" applyFont="1" applyFill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45" fillId="8" borderId="0" xfId="0" applyNumberFormat="1" applyFont="1" applyFill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3" fontId="45" fillId="10" borderId="1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10" borderId="1" xfId="0" applyNumberFormat="1" applyFont="1" applyFill="1" applyBorder="1" applyAlignment="1">
      <alignment horizontal="right" vertical="center"/>
    </xf>
    <xf numFmtId="3" fontId="17" fillId="10" borderId="16" xfId="0" applyNumberFormat="1" applyFont="1" applyFill="1" applyBorder="1" applyAlignment="1">
      <alignment horizontal="right" vertical="center"/>
    </xf>
    <xf numFmtId="3" fontId="46" fillId="10" borderId="16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3" fontId="17" fillId="10" borderId="1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3" fontId="36" fillId="10" borderId="5" xfId="0" applyNumberFormat="1" applyFont="1" applyFill="1" applyBorder="1" applyAlignment="1">
      <alignment horizontal="right" vertical="center"/>
    </xf>
    <xf numFmtId="3" fontId="15" fillId="10" borderId="18" xfId="0" applyNumberFormat="1" applyFont="1" applyFill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3" fontId="45" fillId="10" borderId="2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3" fontId="43" fillId="10" borderId="21" xfId="0" applyNumberFormat="1" applyFont="1" applyFill="1" applyBorder="1" applyAlignment="1">
      <alignment horizontal="right" vertical="center"/>
    </xf>
    <xf numFmtId="3" fontId="17" fillId="3" borderId="22" xfId="0" applyNumberFormat="1" applyFont="1" applyFill="1" applyBorder="1" applyAlignment="1">
      <alignment horizontal="center" vertical="center" wrapText="1"/>
    </xf>
    <xf numFmtId="3" fontId="19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4" fillId="0" borderId="23" xfId="0" applyNumberFormat="1" applyFont="1" applyBorder="1" applyAlignment="1">
      <alignment horizontal="right" vertical="center"/>
    </xf>
    <xf numFmtId="17" fontId="14" fillId="0" borderId="24" xfId="0" applyNumberFormat="1" applyFont="1" applyBorder="1" applyAlignment="1">
      <alignment horizontal="left" vertical="center"/>
    </xf>
    <xf numFmtId="0" fontId="20" fillId="0" borderId="0" xfId="0" applyFont="1"/>
    <xf numFmtId="0" fontId="0" fillId="5" borderId="0" xfId="0" applyFill="1"/>
    <xf numFmtId="0" fontId="20" fillId="0" borderId="4" xfId="0" applyFont="1" applyBorder="1"/>
    <xf numFmtId="0" fontId="32" fillId="0" borderId="4" xfId="0" applyFont="1" applyBorder="1"/>
    <xf numFmtId="0" fontId="17" fillId="0" borderId="25" xfId="0" applyFont="1" applyBorder="1" applyAlignment="1">
      <alignment horizontal="right" vertical="center"/>
    </xf>
    <xf numFmtId="4" fontId="16" fillId="0" borderId="25" xfId="0" applyNumberFormat="1" applyFont="1" applyBorder="1" applyAlignment="1">
      <alignment horizontal="left" vertical="center"/>
    </xf>
    <xf numFmtId="3" fontId="17" fillId="10" borderId="26" xfId="0" applyNumberFormat="1" applyFont="1" applyFill="1" applyBorder="1" applyAlignment="1">
      <alignment horizontal="right" vertical="center"/>
    </xf>
    <xf numFmtId="3" fontId="17" fillId="10" borderId="25" xfId="0" applyNumberFormat="1" applyFont="1" applyFill="1" applyBorder="1" applyAlignment="1">
      <alignment horizontal="right" vertical="center"/>
    </xf>
    <xf numFmtId="3" fontId="17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6" fillId="0" borderId="1" xfId="0" applyNumberFormat="1" applyFont="1" applyBorder="1" applyAlignment="1">
      <alignment horizontal="left" vertical="center"/>
    </xf>
    <xf numFmtId="3" fontId="17" fillId="0" borderId="4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7" fillId="0" borderId="4" xfId="1" applyNumberFormat="1" applyFont="1" applyBorder="1" applyAlignment="1" applyProtection="1">
      <alignment horizontal="right" vertical="center"/>
      <protection locked="0"/>
    </xf>
    <xf numFmtId="37" fontId="17" fillId="0" borderId="1" xfId="1" applyNumberFormat="1" applyFont="1" applyBorder="1" applyAlignment="1" applyProtection="1">
      <alignment horizontal="right" vertical="center"/>
      <protection locked="0"/>
    </xf>
    <xf numFmtId="37" fontId="17" fillId="0" borderId="7" xfId="1" applyNumberFormat="1" applyFont="1" applyBorder="1" applyAlignment="1" applyProtection="1">
      <alignment horizontal="right" vertical="center"/>
      <protection locked="0"/>
    </xf>
    <xf numFmtId="173" fontId="16" fillId="0" borderId="1" xfId="0" applyNumberFormat="1" applyFont="1" applyBorder="1" applyAlignment="1">
      <alignment horizontal="left" vertical="center"/>
    </xf>
    <xf numFmtId="3" fontId="45" fillId="0" borderId="1" xfId="0" applyNumberFormat="1" applyFont="1" applyBorder="1" applyAlignment="1">
      <alignment horizontal="right" vertical="center"/>
    </xf>
    <xf numFmtId="0" fontId="43" fillId="0" borderId="28" xfId="0" applyFont="1" applyBorder="1" applyAlignment="1">
      <alignment horizontal="right" vertical="center"/>
    </xf>
    <xf numFmtId="17" fontId="14" fillId="0" borderId="0" xfId="0" applyNumberFormat="1" applyFont="1" applyAlignment="1">
      <alignment horizontal="left" vertical="center"/>
    </xf>
    <xf numFmtId="3" fontId="14" fillId="10" borderId="9" xfId="0" applyNumberFormat="1" applyFont="1" applyFill="1" applyBorder="1" applyAlignment="1">
      <alignment horizontal="right" vertical="center"/>
    </xf>
    <xf numFmtId="3" fontId="43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left" vertical="center" wrapText="1"/>
    </xf>
    <xf numFmtId="3" fontId="43" fillId="8" borderId="1" xfId="0" applyNumberFormat="1" applyFont="1" applyFill="1" applyBorder="1" applyAlignment="1">
      <alignment horizontal="right" vertical="center"/>
    </xf>
    <xf numFmtId="3" fontId="45" fillId="8" borderId="1" xfId="0" applyNumberFormat="1" applyFont="1" applyFill="1" applyBorder="1" applyAlignment="1">
      <alignment horizontal="right" vertical="center"/>
    </xf>
    <xf numFmtId="3" fontId="36" fillId="10" borderId="1" xfId="0" applyNumberFormat="1" applyFont="1" applyFill="1" applyBorder="1" applyAlignment="1">
      <alignment horizontal="right" vertical="center"/>
    </xf>
    <xf numFmtId="3" fontId="15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5" fillId="0" borderId="28" xfId="0" applyFont="1" applyBorder="1" applyAlignment="1">
      <alignment horizontal="right" vertical="center"/>
    </xf>
    <xf numFmtId="3" fontId="45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right" vertical="center"/>
    </xf>
    <xf numFmtId="17" fontId="14" fillId="0" borderId="1" xfId="0" applyNumberFormat="1" applyFont="1" applyBorder="1" applyAlignment="1">
      <alignment horizontal="left" vertical="center"/>
    </xf>
    <xf numFmtId="3" fontId="17" fillId="10" borderId="1" xfId="0" applyNumberFormat="1" applyFont="1" applyFill="1" applyBorder="1"/>
    <xf numFmtId="3" fontId="46" fillId="10" borderId="1" xfId="0" applyNumberFormat="1" applyFont="1" applyFill="1" applyBorder="1" applyAlignment="1">
      <alignment horizontal="right" vertical="center"/>
    </xf>
    <xf numFmtId="37" fontId="17" fillId="0" borderId="1" xfId="1" applyNumberFormat="1" applyFont="1" applyBorder="1" applyAlignment="1" applyProtection="1">
      <protection locked="0"/>
    </xf>
    <xf numFmtId="3" fontId="14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6" fontId="0" fillId="0" borderId="9" xfId="1" applyNumberFormat="1" applyFont="1" applyBorder="1"/>
    <xf numFmtId="166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6" fontId="5" fillId="2" borderId="5" xfId="1" applyNumberFormat="1" applyFont="1" applyFill="1" applyBorder="1"/>
    <xf numFmtId="166" fontId="5" fillId="0" borderId="5" xfId="1" applyNumberFormat="1" applyFont="1" applyBorder="1"/>
    <xf numFmtId="166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6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6" fontId="0" fillId="0" borderId="34" xfId="1" applyNumberFormat="1" applyFont="1" applyBorder="1"/>
    <xf numFmtId="166" fontId="0" fillId="0" borderId="35" xfId="1" applyNumberFormat="1" applyFont="1" applyBorder="1"/>
    <xf numFmtId="166" fontId="0" fillId="0" borderId="36" xfId="1" applyNumberFormat="1" applyFont="1" applyBorder="1"/>
    <xf numFmtId="166" fontId="4" fillId="0" borderId="9" xfId="1" applyNumberFormat="1" applyBorder="1"/>
    <xf numFmtId="0" fontId="11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6" fontId="0" fillId="0" borderId="17" xfId="1" applyNumberFormat="1" applyFont="1" applyBorder="1"/>
    <xf numFmtId="166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6" fontId="0" fillId="0" borderId="39" xfId="1" applyNumberFormat="1" applyFont="1" applyBorder="1"/>
    <xf numFmtId="0" fontId="4" fillId="0" borderId="28" xfId="0" applyFont="1" applyBorder="1"/>
    <xf numFmtId="166" fontId="0" fillId="5" borderId="9" xfId="1" applyNumberFormat="1" applyFont="1" applyFill="1" applyBorder="1"/>
    <xf numFmtId="166" fontId="0" fillId="5" borderId="2" xfId="1" applyNumberFormat="1" applyFont="1" applyFill="1" applyBorder="1"/>
    <xf numFmtId="0" fontId="4" fillId="0" borderId="38" xfId="0" applyFont="1" applyBorder="1"/>
    <xf numFmtId="166" fontId="0" fillId="0" borderId="17" xfId="1" applyNumberFormat="1" applyFont="1" applyBorder="1" applyAlignment="1">
      <alignment horizontal="right" vertical="center"/>
    </xf>
    <xf numFmtId="166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7" fillId="0" borderId="0" xfId="0" applyFont="1"/>
    <xf numFmtId="174" fontId="0" fillId="0" borderId="0" xfId="0" applyNumberFormat="1"/>
    <xf numFmtId="174" fontId="0" fillId="0" borderId="0" xfId="0" applyNumberFormat="1" applyAlignment="1">
      <alignment horizontal="right" wrapText="1"/>
    </xf>
    <xf numFmtId="174" fontId="7" fillId="0" borderId="0" xfId="0" applyNumberFormat="1" applyFont="1"/>
    <xf numFmtId="164" fontId="7" fillId="0" borderId="0" xfId="0" applyNumberFormat="1" applyFont="1"/>
    <xf numFmtId="6" fontId="0" fillId="0" borderId="0" xfId="0" applyNumberFormat="1" applyAlignment="1">
      <alignment horizontal="right" wrapText="1"/>
    </xf>
    <xf numFmtId="174" fontId="12" fillId="0" borderId="0" xfId="0" applyNumberFormat="1" applyFont="1"/>
    <xf numFmtId="164" fontId="12" fillId="0" borderId="0" xfId="0" applyNumberFormat="1" applyFont="1"/>
    <xf numFmtId="166" fontId="5" fillId="0" borderId="1" xfId="1" applyNumberFormat="1" applyFont="1" applyFill="1" applyBorder="1"/>
    <xf numFmtId="3" fontId="17" fillId="0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/>
    </xf>
    <xf numFmtId="175" fontId="5" fillId="0" borderId="1" xfId="0" applyNumberFormat="1" applyFont="1" applyBorder="1"/>
    <xf numFmtId="49" fontId="17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Fill="1"/>
    <xf numFmtId="3" fontId="36" fillId="0" borderId="1" xfId="0" applyNumberFormat="1" applyFont="1" applyFill="1" applyBorder="1" applyAlignment="1">
      <alignment horizontal="right" vertical="center" wrapText="1"/>
    </xf>
    <xf numFmtId="9" fontId="0" fillId="0" borderId="1" xfId="4" applyFont="1" applyBorder="1"/>
    <xf numFmtId="3" fontId="17" fillId="2" borderId="1" xfId="5" applyNumberFormat="1" applyFont="1" applyFill="1" applyBorder="1" applyAlignment="1">
      <alignment horizontal="right" vertical="center"/>
    </xf>
    <xf numFmtId="3" fontId="17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3" fillId="0" borderId="1" xfId="5" applyNumberFormat="1" applyFont="1" applyBorder="1" applyAlignment="1">
      <alignment horizontal="right"/>
    </xf>
    <xf numFmtId="3" fontId="17" fillId="0" borderId="1" xfId="5" applyNumberFormat="1" applyFont="1" applyBorder="1" applyAlignment="1">
      <alignment vertical="center"/>
    </xf>
    <xf numFmtId="3" fontId="17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2" fillId="2" borderId="1" xfId="5" applyNumberFormat="1" applyFont="1" applyFill="1" applyBorder="1" applyAlignment="1">
      <alignment horizontal="right" vertical="center" wrapText="1"/>
    </xf>
    <xf numFmtId="3" fontId="12" fillId="0" borderId="1" xfId="5" applyNumberFormat="1" applyFont="1" applyBorder="1" applyAlignment="1">
      <alignment horizontal="right" vertical="center" wrapText="1"/>
    </xf>
    <xf numFmtId="3" fontId="36" fillId="0" borderId="1" xfId="5" applyNumberFormat="1" applyFont="1" applyBorder="1" applyAlignment="1">
      <alignment horizontal="right" vertical="center" wrapText="1"/>
    </xf>
    <xf numFmtId="3" fontId="36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3" fontId="17" fillId="6" borderId="1" xfId="5" applyNumberFormat="1" applyFont="1" applyFill="1" applyBorder="1" applyAlignment="1">
      <alignment horizontal="right" vertical="center"/>
    </xf>
    <xf numFmtId="166" fontId="17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7" fillId="0" borderId="1" xfId="6" applyNumberFormat="1" applyFont="1" applyBorder="1" applyAlignment="1">
      <alignment horizontal="right" vertical="center"/>
    </xf>
    <xf numFmtId="3" fontId="17" fillId="2" borderId="1" xfId="6" applyNumberFormat="1" applyFont="1" applyFill="1" applyBorder="1" applyAlignment="1">
      <alignment horizontal="right" vertical="center"/>
    </xf>
    <xf numFmtId="3" fontId="17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0" fontId="49" fillId="0" borderId="0" xfId="0" applyFont="1" applyFill="1"/>
    <xf numFmtId="3" fontId="5" fillId="0" borderId="1" xfId="6" applyNumberFormat="1" applyFont="1" applyFill="1" applyBorder="1"/>
    <xf numFmtId="14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/>
    </xf>
    <xf numFmtId="3" fontId="23" fillId="0" borderId="1" xfId="5" applyNumberFormat="1" applyFont="1" applyFill="1" applyBorder="1" applyAlignment="1">
      <alignment horizontal="right"/>
    </xf>
    <xf numFmtId="3" fontId="5" fillId="0" borderId="1" xfId="5" applyNumberFormat="1" applyFont="1" applyFill="1" applyBorder="1" applyAlignment="1">
      <alignment vertical="center"/>
    </xf>
    <xf numFmtId="3" fontId="17" fillId="0" borderId="1" xfId="5" applyNumberFormat="1" applyFont="1" applyFill="1" applyBorder="1" applyAlignment="1">
      <alignment vertical="center"/>
    </xf>
    <xf numFmtId="3" fontId="12" fillId="0" borderId="1" xfId="5" applyNumberFormat="1" applyFont="1" applyFill="1" applyBorder="1" applyAlignment="1">
      <alignment horizontal="right" vertical="center" wrapText="1"/>
    </xf>
    <xf numFmtId="3" fontId="36" fillId="0" borderId="1" xfId="5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0" fontId="4" fillId="0" borderId="0" xfId="0" applyFont="1" applyFill="1"/>
    <xf numFmtId="14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7">
    <cellStyle name="Comma 2" xfId="1" xr:uid="{8486EC89-7AB2-493E-B500-2F4CD544C72F}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Budget/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  <row r="2">
          <cell r="B2" t="str">
            <v>EXECUTIVE OFFICES</v>
          </cell>
        </row>
      </sheetData>
      <sheetData sheetId="3">
        <row r="1">
          <cell r="E1" t="str">
            <v>2019 Unaudited 09/30/2018</v>
          </cell>
        </row>
        <row r="2">
          <cell r="A2" t="str">
            <v>01-4140</v>
          </cell>
          <cell r="B2" t="str">
            <v>ELECTION, REGISTRATION, VITALS</v>
          </cell>
        </row>
      </sheetData>
      <sheetData sheetId="4">
        <row r="1">
          <cell r="E1" t="str">
            <v>2019 Unaudited 09/30/2018</v>
          </cell>
        </row>
        <row r="2">
          <cell r="A2" t="str">
            <v>01-4150</v>
          </cell>
          <cell r="B2" t="str">
            <v>FINANCIAL -Tax Collecting</v>
          </cell>
        </row>
      </sheetData>
      <sheetData sheetId="5">
        <row r="1">
          <cell r="E1" t="str">
            <v>2019 Unaudited 09/30/2018</v>
          </cell>
        </row>
        <row r="2">
          <cell r="B2" t="str">
            <v>REAL PROPERTY APPRAISAL</v>
          </cell>
        </row>
      </sheetData>
      <sheetData sheetId="6">
        <row r="1">
          <cell r="E1" t="str">
            <v>2019 Unaudited 09/30/2018</v>
          </cell>
        </row>
        <row r="2">
          <cell r="A2" t="str">
            <v>01-4153</v>
          </cell>
          <cell r="B2" t="str">
            <v>LEGAL</v>
          </cell>
        </row>
      </sheetData>
      <sheetData sheetId="7">
        <row r="1">
          <cell r="E1" t="str">
            <v>2019 Unaudited 09/30/2018</v>
          </cell>
        </row>
        <row r="2">
          <cell r="A2" t="str">
            <v>01-4191</v>
          </cell>
          <cell r="B2" t="str">
            <v>PLANNING AND ZONING</v>
          </cell>
        </row>
      </sheetData>
      <sheetData sheetId="8">
        <row r="1">
          <cell r="E1" t="str">
            <v>2019 Unaudited 09/30/2018</v>
          </cell>
          <cell r="F1" t="str">
            <v>Comments, Changes
&amp; Adjustments</v>
          </cell>
        </row>
        <row r="2">
          <cell r="A2" t="str">
            <v>01-4194</v>
          </cell>
          <cell r="B2" t="str">
            <v>GENERAL GOVERNMENT BUILDINGS</v>
          </cell>
        </row>
      </sheetData>
      <sheetData sheetId="9">
        <row r="2">
          <cell r="A2" t="str">
            <v>01-4196</v>
          </cell>
          <cell r="B2" t="str">
            <v>TOWN INSURANCE</v>
          </cell>
        </row>
        <row r="13">
          <cell r="A13" t="str">
            <v>01-4197</v>
          </cell>
          <cell r="B13" t="str">
            <v>VISITOR CENTER</v>
          </cell>
        </row>
        <row r="19">
          <cell r="E19" t="str">
            <v>2019 Unaudited 09/30/2018</v>
          </cell>
        </row>
        <row r="20">
          <cell r="A20" t="str">
            <v>01-4199</v>
          </cell>
          <cell r="B20" t="str">
            <v>OTHER GENERAL GOVERNMENT</v>
          </cell>
        </row>
      </sheetData>
      <sheetData sheetId="10">
        <row r="1">
          <cell r="E1" t="str">
            <v>2019 Unaudited 09/30/2018</v>
          </cell>
        </row>
        <row r="2">
          <cell r="A2" t="str">
            <v>01-4210</v>
          </cell>
          <cell r="B2" t="str">
            <v>POLICE DEPARTMENT</v>
          </cell>
        </row>
      </sheetData>
      <sheetData sheetId="11">
        <row r="1">
          <cell r="E1" t="str">
            <v>2019 Unaudited 09/30/2018</v>
          </cell>
        </row>
        <row r="2">
          <cell r="A2" t="str">
            <v>01-4220</v>
          </cell>
          <cell r="B2" t="str">
            <v>FIRE DEPARTMENT</v>
          </cell>
        </row>
      </sheetData>
      <sheetData sheetId="12">
        <row r="2">
          <cell r="A2" t="str">
            <v xml:space="preserve"> 01-4299</v>
          </cell>
          <cell r="B2" t="str">
            <v>DISPATCH</v>
          </cell>
        </row>
        <row r="7">
          <cell r="B7" t="str">
            <v>BUILDING INSPECTION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  <row r="2">
          <cell r="A2" t="str">
            <v>01-4311</v>
          </cell>
          <cell r="B2" t="str">
            <v>HIGHWAY DEPARTMENT</v>
          </cell>
        </row>
      </sheetData>
      <sheetData sheetId="14">
        <row r="1">
          <cell r="E1" t="str">
            <v>2019 Unaudited 09/30/2018</v>
          </cell>
        </row>
        <row r="2">
          <cell r="A2" t="str">
            <v>01-4316</v>
          </cell>
          <cell r="B2" t="str">
            <v>STREET LIGHTING</v>
          </cell>
        </row>
      </sheetData>
      <sheetData sheetId="15"/>
      <sheetData sheetId="16">
        <row r="1">
          <cell r="E1"/>
        </row>
        <row r="2">
          <cell r="B2" t="str">
            <v>HEALTH AGENCIES/HOSPITALS</v>
          </cell>
        </row>
      </sheetData>
      <sheetData sheetId="17">
        <row r="1">
          <cell r="E1">
            <v>0</v>
          </cell>
          <cell r="F1" t="str">
            <v>Comments, Changes
&amp; Adjustments</v>
          </cell>
        </row>
        <row r="2">
          <cell r="A2" t="str">
            <v>01-4441</v>
          </cell>
          <cell r="B2" t="str">
            <v>WELFARE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  <row r="2">
          <cell r="B2" t="str">
            <v>PARKS &amp; RECREATION GF (01)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  <row r="2">
          <cell r="A2" t="str">
            <v xml:space="preserve"> 01-4589</v>
          </cell>
          <cell r="B2" t="str">
            <v>Culture &amp; Recreation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  <row r="2">
          <cell r="A2" t="str">
            <v xml:space="preserve"> 02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  <cell r="F93">
            <v>1212652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zoomScaleNormal="100" workbookViewId="0">
      <selection activeCell="B19" sqref="B19"/>
    </sheetView>
  </sheetViews>
  <sheetFormatPr defaultRowHeight="12.75" x14ac:dyDescent="0.2"/>
  <cols>
    <col min="1" max="1" width="16.5703125" customWidth="1"/>
    <col min="2" max="2" width="10.5703125" bestFit="1" customWidth="1"/>
    <col min="3" max="3" width="13.7109375" customWidth="1"/>
    <col min="4" max="4" width="10.85546875" bestFit="1" customWidth="1"/>
    <col min="5" max="5" width="14" customWidth="1"/>
    <col min="6" max="6" width="7.140625" customWidth="1"/>
    <col min="7" max="7" width="3.42578125" customWidth="1"/>
  </cols>
  <sheetData>
    <row r="3" spans="2:5" ht="20.25" x14ac:dyDescent="0.3">
      <c r="B3" s="527"/>
      <c r="C3" s="527"/>
      <c r="D3" s="527"/>
      <c r="E3" s="527"/>
    </row>
    <row r="17" spans="1:10" ht="30" x14ac:dyDescent="0.4">
      <c r="A17" s="1">
        <v>2022</v>
      </c>
      <c r="B17" s="2"/>
      <c r="C17" s="3" t="s">
        <v>0</v>
      </c>
      <c r="D17" s="2"/>
      <c r="G17" s="2"/>
      <c r="H17" s="3"/>
      <c r="J17" s="3"/>
    </row>
    <row r="19" spans="1:10" x14ac:dyDescent="0.2">
      <c r="C19" t="s">
        <v>1</v>
      </c>
      <c r="D19" s="4"/>
    </row>
    <row r="20" spans="1:10" x14ac:dyDescent="0.2">
      <c r="F20" s="2"/>
      <c r="G20" s="2"/>
      <c r="H20" s="2"/>
      <c r="I20" s="2"/>
      <c r="J20" s="2"/>
    </row>
    <row r="23" spans="1:10" x14ac:dyDescent="0.2">
      <c r="A23" s="5"/>
      <c r="B23" s="4"/>
      <c r="C23" s="5"/>
    </row>
    <row r="27" spans="1:10" ht="6.75" customHeight="1" x14ac:dyDescent="0.2"/>
    <row r="28" spans="1:10" hidden="1" x14ac:dyDescent="0.2"/>
    <row r="29" spans="1:10" hidden="1" x14ac:dyDescent="0.2"/>
    <row r="34" spans="1:3" x14ac:dyDescent="0.2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tabColor theme="8" tint="0.59999389629810485"/>
    <pageSetUpPr fitToPage="1"/>
  </sheetPr>
  <dimension ref="A1:N26"/>
  <sheetViews>
    <sheetView topLeftCell="A16" zoomScaleNormal="100" workbookViewId="0">
      <selection activeCell="B19" sqref="B19"/>
    </sheetView>
  </sheetViews>
  <sheetFormatPr defaultRowHeight="12.75" x14ac:dyDescent="0.2"/>
  <cols>
    <col min="1" max="1" width="11.5703125" customWidth="1"/>
    <col min="2" max="2" width="39.85546875" bestFit="1" customWidth="1"/>
    <col min="3" max="4" width="17.85546875" customWidth="1"/>
    <col min="5" max="5" width="17.85546875" hidden="1" customWidth="1"/>
    <col min="6" max="6" width="13.7109375" hidden="1" customWidth="1"/>
    <col min="7" max="7" width="13.7109375" customWidth="1"/>
    <col min="8" max="8" width="13.28515625" bestFit="1" customWidth="1"/>
    <col min="9" max="9" width="11.5703125" customWidth="1"/>
    <col min="10" max="10" width="10.28515625" customWidth="1"/>
    <col min="11" max="11" width="10.140625" bestFit="1" customWidth="1"/>
  </cols>
  <sheetData>
    <row r="1" spans="1:14" ht="47.25" x14ac:dyDescent="0.2">
      <c r="A1" s="154"/>
      <c r="B1" s="191" t="s">
        <v>197</v>
      </c>
      <c r="C1" s="93" t="s">
        <v>640</v>
      </c>
      <c r="D1" s="93" t="s">
        <v>645</v>
      </c>
      <c r="E1" s="178" t="str">
        <f>'[1]General Buildings 2020'!E1</f>
        <v>2019 Unaudited 09/30/2018</v>
      </c>
      <c r="F1" s="192" t="str">
        <f>'[1]General Buildings 2020'!F1</f>
        <v>Comments, Changes
&amp; Adjustments</v>
      </c>
      <c r="G1" s="178" t="s">
        <v>642</v>
      </c>
      <c r="H1" s="66" t="s">
        <v>643</v>
      </c>
      <c r="I1" s="66" t="s">
        <v>35</v>
      </c>
      <c r="J1" s="66" t="s">
        <v>36</v>
      </c>
    </row>
    <row r="2" spans="1:14" ht="15.75" x14ac:dyDescent="0.2">
      <c r="A2" s="68" t="s">
        <v>198</v>
      </c>
      <c r="B2" s="69" t="s">
        <v>199</v>
      </c>
      <c r="C2" s="70"/>
      <c r="D2" s="70"/>
      <c r="E2" s="70"/>
      <c r="F2" s="7"/>
      <c r="G2" s="73"/>
      <c r="H2" s="73"/>
      <c r="I2" s="73"/>
      <c r="J2" s="73"/>
    </row>
    <row r="3" spans="1:14" hidden="1" x14ac:dyDescent="0.2">
      <c r="A3" s="74" t="s">
        <v>200</v>
      </c>
      <c r="B3" s="193" t="s">
        <v>201</v>
      </c>
      <c r="C3" s="21">
        <v>0</v>
      </c>
      <c r="D3" s="21"/>
      <c r="E3" s="21"/>
      <c r="F3" s="7"/>
      <c r="G3" s="7"/>
      <c r="H3" s="7"/>
      <c r="I3" s="7"/>
      <c r="J3" s="7"/>
    </row>
    <row r="4" spans="1:14" x14ac:dyDescent="0.2">
      <c r="A4" s="194" t="s">
        <v>200</v>
      </c>
      <c r="B4" s="75" t="s">
        <v>202</v>
      </c>
      <c r="C4" s="59">
        <v>2000</v>
      </c>
      <c r="D4" s="59">
        <v>0</v>
      </c>
      <c r="E4" s="59"/>
      <c r="F4" s="9"/>
      <c r="G4" s="59">
        <v>2000</v>
      </c>
      <c r="H4" s="508">
        <v>2000</v>
      </c>
      <c r="I4" s="21">
        <f t="shared" ref="I4:I9" si="0">H4-C4</f>
        <v>0</v>
      </c>
      <c r="J4" s="103">
        <f>I4/C4</f>
        <v>0</v>
      </c>
    </row>
    <row r="5" spans="1:14" x14ac:dyDescent="0.2">
      <c r="A5" s="194"/>
      <c r="B5" s="75" t="s">
        <v>162</v>
      </c>
      <c r="C5" s="59">
        <v>200740</v>
      </c>
      <c r="D5" s="59">
        <v>168125.19</v>
      </c>
      <c r="E5" s="59"/>
      <c r="F5" s="9"/>
      <c r="G5" s="59">
        <v>200740</v>
      </c>
      <c r="H5" s="508">
        <v>188595</v>
      </c>
      <c r="I5" s="21">
        <f t="shared" si="0"/>
        <v>-12145</v>
      </c>
      <c r="J5" s="103">
        <f t="shared" ref="J5:J10" si="1">I5/C5</f>
        <v>-6.0501145760685465E-2</v>
      </c>
      <c r="K5" s="486"/>
      <c r="L5" s="487"/>
      <c r="M5" s="487"/>
      <c r="N5" s="487"/>
    </row>
    <row r="6" spans="1:14" x14ac:dyDescent="0.2">
      <c r="A6" s="194"/>
      <c r="B6" s="75" t="s">
        <v>164</v>
      </c>
      <c r="C6" s="59">
        <v>13733</v>
      </c>
      <c r="D6" s="59">
        <v>11254.27</v>
      </c>
      <c r="E6" s="59"/>
      <c r="F6" s="9"/>
      <c r="G6" s="59">
        <v>13733</v>
      </c>
      <c r="H6" s="508">
        <v>14122</v>
      </c>
      <c r="I6" s="21">
        <f t="shared" si="0"/>
        <v>389</v>
      </c>
      <c r="J6" s="103">
        <f t="shared" si="1"/>
        <v>2.8325930241025268E-2</v>
      </c>
      <c r="K6" s="488"/>
      <c r="L6" s="488"/>
      <c r="M6" s="488"/>
      <c r="N6" s="488"/>
    </row>
    <row r="7" spans="1:14" x14ac:dyDescent="0.2">
      <c r="A7" s="194"/>
      <c r="B7" s="75" t="s">
        <v>203</v>
      </c>
      <c r="C7" s="59">
        <v>44892</v>
      </c>
      <c r="D7" s="59">
        <v>42905</v>
      </c>
      <c r="E7" s="59"/>
      <c r="F7" s="9"/>
      <c r="G7" s="59">
        <v>44892</v>
      </c>
      <c r="H7" s="509">
        <v>51042</v>
      </c>
      <c r="I7" s="21">
        <f t="shared" si="0"/>
        <v>6150</v>
      </c>
      <c r="J7" s="103">
        <f t="shared" si="1"/>
        <v>0.13699545576049185</v>
      </c>
    </row>
    <row r="8" spans="1:14" x14ac:dyDescent="0.2">
      <c r="A8" s="194"/>
      <c r="B8" s="75" t="s">
        <v>204</v>
      </c>
      <c r="C8" s="59">
        <v>30450</v>
      </c>
      <c r="D8" s="59">
        <v>24946.639999999999</v>
      </c>
      <c r="E8" s="59"/>
      <c r="F8" s="9"/>
      <c r="G8" s="59">
        <v>30450</v>
      </c>
      <c r="H8" s="509">
        <v>28237</v>
      </c>
      <c r="I8" s="21">
        <f t="shared" si="0"/>
        <v>-2213</v>
      </c>
      <c r="J8" s="103">
        <f t="shared" si="1"/>
        <v>-7.2676518883415434E-2</v>
      </c>
    </row>
    <row r="9" spans="1:14" x14ac:dyDescent="0.2">
      <c r="A9" s="168"/>
      <c r="B9" s="75" t="s">
        <v>205</v>
      </c>
      <c r="C9" s="59">
        <v>7532</v>
      </c>
      <c r="D9" s="59">
        <v>6547.4</v>
      </c>
      <c r="E9" s="59"/>
      <c r="F9" s="9"/>
      <c r="G9" s="59">
        <v>7532</v>
      </c>
      <c r="H9" s="509">
        <v>6621</v>
      </c>
      <c r="I9" s="21">
        <f t="shared" si="0"/>
        <v>-911</v>
      </c>
      <c r="J9" s="103">
        <f t="shared" si="1"/>
        <v>-0.1209506107275624</v>
      </c>
    </row>
    <row r="10" spans="1:14" ht="15.75" x14ac:dyDescent="0.25">
      <c r="A10" s="68" t="s">
        <v>88</v>
      </c>
      <c r="B10" s="69" t="s">
        <v>199</v>
      </c>
      <c r="C10" s="23">
        <f>SUM(C4:C9)</f>
        <v>299347</v>
      </c>
      <c r="D10" s="23">
        <f t="shared" ref="D10:F10" si="2">SUM(D4:D9)</f>
        <v>253778.49999999997</v>
      </c>
      <c r="E10" s="23">
        <f t="shared" si="2"/>
        <v>0</v>
      </c>
      <c r="F10" s="23">
        <f t="shared" si="2"/>
        <v>0</v>
      </c>
      <c r="G10" s="174">
        <f>SUM(G4:G9)</f>
        <v>299347</v>
      </c>
      <c r="H10" s="23">
        <f>SUM(H4:H9)</f>
        <v>290617</v>
      </c>
      <c r="I10" s="21">
        <f t="shared" ref="I10:I24" si="3">H10-C10</f>
        <v>-8730</v>
      </c>
      <c r="J10" s="103">
        <f t="shared" si="1"/>
        <v>-2.9163479172999895E-2</v>
      </c>
      <c r="K10" s="88"/>
    </row>
    <row r="11" spans="1:14" x14ac:dyDescent="0.2">
      <c r="A11" s="196"/>
      <c r="B11" s="197"/>
      <c r="C11" s="7"/>
      <c r="D11" s="7"/>
      <c r="E11" s="7"/>
      <c r="F11" s="7"/>
      <c r="G11" s="7"/>
      <c r="H11" s="7"/>
      <c r="I11" s="21"/>
      <c r="J11" s="103"/>
    </row>
    <row r="12" spans="1:14" ht="45.75" customHeight="1" x14ac:dyDescent="0.2">
      <c r="A12" s="154"/>
      <c r="B12" s="198" t="s">
        <v>206</v>
      </c>
      <c r="C12" s="178" t="str">
        <f>C1</f>
        <v>2021 Budget</v>
      </c>
      <c r="D12" s="178" t="str">
        <f>D1</f>
        <v xml:space="preserve">2021 Unaudited </v>
      </c>
      <c r="E12" s="178" t="str">
        <f>E1</f>
        <v>2019 Unaudited 09/30/2018</v>
      </c>
      <c r="F12" s="192" t="str">
        <f>F1</f>
        <v>Comments, Changes
&amp; Adjustments</v>
      </c>
      <c r="G12" s="178" t="s">
        <v>642</v>
      </c>
      <c r="H12" s="66" t="s">
        <v>643</v>
      </c>
      <c r="I12" s="178" t="s">
        <v>35</v>
      </c>
      <c r="J12" s="199" t="s">
        <v>36</v>
      </c>
    </row>
    <row r="13" spans="1:14" ht="15.75" x14ac:dyDescent="0.2">
      <c r="A13" s="179" t="s">
        <v>207</v>
      </c>
      <c r="B13" s="69" t="s">
        <v>206</v>
      </c>
      <c r="C13" s="70"/>
      <c r="D13" s="70"/>
      <c r="E13" s="70"/>
      <c r="F13" s="7"/>
      <c r="G13" s="73"/>
      <c r="H13" s="73"/>
      <c r="I13" s="200"/>
      <c r="J13" s="201"/>
    </row>
    <row r="14" spans="1:14" x14ac:dyDescent="0.2">
      <c r="A14" s="194" t="s">
        <v>41</v>
      </c>
      <c r="B14" s="75" t="s">
        <v>208</v>
      </c>
      <c r="C14" s="59">
        <v>6667</v>
      </c>
      <c r="D14" s="59">
        <v>5648</v>
      </c>
      <c r="E14" s="59"/>
      <c r="F14" s="9"/>
      <c r="G14" s="59">
        <v>6667</v>
      </c>
      <c r="H14" s="202">
        <v>7076</v>
      </c>
      <c r="I14" s="21">
        <f t="shared" si="3"/>
        <v>409</v>
      </c>
      <c r="J14" s="103">
        <f>I14/C14</f>
        <v>6.1346932653367332E-2</v>
      </c>
    </row>
    <row r="15" spans="1:14" x14ac:dyDescent="0.2">
      <c r="A15" s="194" t="s">
        <v>48</v>
      </c>
      <c r="B15" s="75" t="s">
        <v>209</v>
      </c>
      <c r="C15" s="59">
        <v>510</v>
      </c>
      <c r="D15" s="59">
        <v>432.01</v>
      </c>
      <c r="E15" s="59"/>
      <c r="F15" s="9"/>
      <c r="G15" s="59">
        <v>510</v>
      </c>
      <c r="H15" s="105">
        <v>541</v>
      </c>
      <c r="I15" s="21">
        <f t="shared" si="3"/>
        <v>31</v>
      </c>
      <c r="J15" s="103">
        <f>I15/C15</f>
        <v>6.0784313725490195E-2</v>
      </c>
    </row>
    <row r="16" spans="1:14" x14ac:dyDescent="0.2">
      <c r="A16" s="194" t="s">
        <v>105</v>
      </c>
      <c r="B16" s="75" t="s">
        <v>210</v>
      </c>
      <c r="C16" s="59">
        <v>3950</v>
      </c>
      <c r="D16" s="59">
        <v>3191.67</v>
      </c>
      <c r="E16" s="59"/>
      <c r="F16" s="9"/>
      <c r="G16" s="59">
        <v>3950</v>
      </c>
      <c r="H16" s="508">
        <v>5000</v>
      </c>
      <c r="I16" s="21">
        <f t="shared" si="3"/>
        <v>1050</v>
      </c>
      <c r="J16" s="103">
        <f>I16/C16</f>
        <v>0.26582278481012656</v>
      </c>
    </row>
    <row r="17" spans="1:11" x14ac:dyDescent="0.2">
      <c r="A17" s="194" t="s">
        <v>128</v>
      </c>
      <c r="B17" s="75" t="s">
        <v>415</v>
      </c>
      <c r="C17" s="59">
        <v>15000</v>
      </c>
      <c r="D17" s="59">
        <v>16458</v>
      </c>
      <c r="E17" s="59"/>
      <c r="F17" s="9"/>
      <c r="G17" s="59">
        <v>15000</v>
      </c>
      <c r="H17" s="508">
        <v>15000</v>
      </c>
      <c r="I17" s="21"/>
      <c r="J17" s="103"/>
    </row>
    <row r="18" spans="1:11" x14ac:dyDescent="0.2">
      <c r="A18" s="194"/>
      <c r="B18" s="75" t="s">
        <v>211</v>
      </c>
      <c r="C18" s="59">
        <v>0</v>
      </c>
      <c r="D18" s="59">
        <v>0</v>
      </c>
      <c r="E18" s="59"/>
      <c r="F18" s="9"/>
      <c r="G18" s="59">
        <v>0</v>
      </c>
      <c r="H18" s="59">
        <v>0</v>
      </c>
      <c r="I18" s="21">
        <f t="shared" si="3"/>
        <v>0</v>
      </c>
      <c r="J18" s="103" t="e">
        <f>I18/C18</f>
        <v>#DIV/0!</v>
      </c>
    </row>
    <row r="19" spans="1:11" ht="15.75" x14ac:dyDescent="0.25">
      <c r="A19" s="179" t="s">
        <v>88</v>
      </c>
      <c r="B19" s="95" t="s">
        <v>212</v>
      </c>
      <c r="C19" s="23">
        <f>SUM(C14:C18)</f>
        <v>26127</v>
      </c>
      <c r="D19" s="23">
        <f>SUM(D14:D18)</f>
        <v>25729.68</v>
      </c>
      <c r="E19" s="23"/>
      <c r="F19" s="23"/>
      <c r="G19" s="23">
        <f>SUM(G14:G18)</f>
        <v>26127</v>
      </c>
      <c r="H19" s="23">
        <f>SUM(H14:H18)</f>
        <v>27617</v>
      </c>
      <c r="I19" s="21">
        <f t="shared" si="3"/>
        <v>1490</v>
      </c>
      <c r="J19" s="103">
        <f>I19/C19</f>
        <v>5.7029126956787995E-2</v>
      </c>
      <c r="K19" s="88"/>
    </row>
    <row r="20" spans="1:11" ht="46.5" customHeight="1" x14ac:dyDescent="0.2">
      <c r="A20" s="154"/>
      <c r="B20" s="198" t="s">
        <v>213</v>
      </c>
      <c r="C20" s="178" t="str">
        <f>C12</f>
        <v>2021 Budget</v>
      </c>
      <c r="D20" s="178" t="str">
        <f>D12</f>
        <v xml:space="preserve">2021 Unaudited </v>
      </c>
      <c r="E20" s="178" t="str">
        <f>E12</f>
        <v>2019 Unaudited 09/30/2018</v>
      </c>
      <c r="F20" s="203" t="str">
        <f>F12</f>
        <v>Comments, Changes
&amp; Adjustments</v>
      </c>
      <c r="G20" s="178" t="s">
        <v>642</v>
      </c>
      <c r="H20" s="66" t="s">
        <v>643</v>
      </c>
      <c r="I20" s="178" t="s">
        <v>35</v>
      </c>
      <c r="J20" s="199" t="s">
        <v>36</v>
      </c>
    </row>
    <row r="21" spans="1:11" ht="15.75" x14ac:dyDescent="0.2">
      <c r="A21" s="179" t="s">
        <v>214</v>
      </c>
      <c r="B21" s="95" t="s">
        <v>215</v>
      </c>
      <c r="C21" s="70"/>
      <c r="D21" s="70"/>
      <c r="E21" s="70"/>
      <c r="F21" s="119"/>
      <c r="G21" s="204"/>
      <c r="H21" s="73"/>
      <c r="I21" s="200"/>
      <c r="J21" s="201"/>
    </row>
    <row r="22" spans="1:11" x14ac:dyDescent="0.2">
      <c r="A22" s="74" t="s">
        <v>41</v>
      </c>
      <c r="B22" s="205" t="s">
        <v>216</v>
      </c>
      <c r="C22" s="59">
        <v>2000</v>
      </c>
      <c r="D22" s="59">
        <v>700</v>
      </c>
      <c r="E22" s="59"/>
      <c r="F22" s="206"/>
      <c r="G22" s="59">
        <v>2000</v>
      </c>
      <c r="H22" s="59">
        <v>2000</v>
      </c>
      <c r="I22" s="21">
        <f t="shared" si="3"/>
        <v>0</v>
      </c>
      <c r="J22" s="103">
        <f>I22/C22</f>
        <v>0</v>
      </c>
    </row>
    <row r="23" spans="1:11" x14ac:dyDescent="0.2">
      <c r="A23" s="74" t="s">
        <v>105</v>
      </c>
      <c r="B23" s="107" t="s">
        <v>217</v>
      </c>
      <c r="C23" s="59">
        <v>200</v>
      </c>
      <c r="D23" s="59">
        <v>44.24</v>
      </c>
      <c r="E23" s="59"/>
      <c r="F23" s="206"/>
      <c r="G23" s="59">
        <v>200</v>
      </c>
      <c r="H23" s="59">
        <v>200</v>
      </c>
      <c r="I23" s="21">
        <f t="shared" si="3"/>
        <v>0</v>
      </c>
      <c r="J23" s="103">
        <f>I23/C23</f>
        <v>0</v>
      </c>
    </row>
    <row r="24" spans="1:11" ht="15.75" x14ac:dyDescent="0.25">
      <c r="A24" s="179" t="s">
        <v>88</v>
      </c>
      <c r="B24" s="95" t="s">
        <v>215</v>
      </c>
      <c r="C24" s="23">
        <f t="shared" ref="C24:H24" si="4">SUM(C22:C23)</f>
        <v>2200</v>
      </c>
      <c r="D24" s="23">
        <f t="shared" si="4"/>
        <v>744.24</v>
      </c>
      <c r="E24" s="23">
        <f t="shared" si="4"/>
        <v>0</v>
      </c>
      <c r="F24" s="23">
        <f t="shared" si="4"/>
        <v>0</v>
      </c>
      <c r="G24" s="23">
        <f t="shared" si="4"/>
        <v>2200</v>
      </c>
      <c r="H24" s="23">
        <f t="shared" si="4"/>
        <v>2200</v>
      </c>
      <c r="I24" s="21">
        <f t="shared" si="3"/>
        <v>0</v>
      </c>
      <c r="J24" s="103">
        <f>I24/C24</f>
        <v>0</v>
      </c>
      <c r="K24" s="44"/>
    </row>
    <row r="25" spans="1:11" x14ac:dyDescent="0.2">
      <c r="C25" s="87"/>
      <c r="D25" s="87"/>
      <c r="E25" s="87"/>
    </row>
    <row r="26" spans="1:11" x14ac:dyDescent="0.2">
      <c r="C26" s="87"/>
      <c r="D26" s="87"/>
      <c r="E26" s="87"/>
    </row>
  </sheetData>
  <pageMargins left="0.75" right="0.75" top="0.75" bottom="1" header="0.5" footer="0.5"/>
  <pageSetup scale="91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tabColor theme="8" tint="0.59999389629810485"/>
    <pageSetUpPr fitToPage="1"/>
  </sheetPr>
  <dimension ref="A1:M53"/>
  <sheetViews>
    <sheetView topLeftCell="A11" zoomScaleNormal="100" workbookViewId="0">
      <selection activeCell="H9" sqref="H9:H10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5" customWidth="1"/>
    <col min="4" max="4" width="12.42578125" style="5" customWidth="1"/>
    <col min="5" max="5" width="11.42578125" style="5" hidden="1" customWidth="1"/>
    <col min="6" max="6" width="17.140625" hidden="1" customWidth="1"/>
    <col min="7" max="7" width="12.5703125" customWidth="1"/>
    <col min="8" max="8" width="13.28515625" style="5" bestFit="1" customWidth="1"/>
    <col min="9" max="9" width="11.7109375" customWidth="1"/>
    <col min="10" max="10" width="10.5703125" customWidth="1"/>
    <col min="12" max="12" width="11.5703125" bestFit="1" customWidth="1"/>
  </cols>
  <sheetData>
    <row r="1" spans="1:13" ht="78.75" x14ac:dyDescent="0.2">
      <c r="A1" s="207"/>
      <c r="B1" s="208" t="s">
        <v>218</v>
      </c>
      <c r="C1" s="93" t="s">
        <v>640</v>
      </c>
      <c r="D1" s="93" t="s">
        <v>645</v>
      </c>
      <c r="E1" s="93" t="str">
        <f>'[1]Adv-Reg-Prop.Liab-Oth Gov 2020'!E19</f>
        <v>2019 Unaudited 09/30/2018</v>
      </c>
      <c r="F1" s="209" t="s">
        <v>172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3" ht="15.75" x14ac:dyDescent="0.2">
      <c r="A2" s="210" t="s">
        <v>219</v>
      </c>
      <c r="B2" s="69" t="s">
        <v>220</v>
      </c>
      <c r="C2" s="211"/>
      <c r="D2" s="211"/>
      <c r="E2" s="211"/>
      <c r="F2" s="125"/>
      <c r="G2" s="212"/>
      <c r="H2" s="98"/>
      <c r="I2" s="73"/>
      <c r="J2" s="213"/>
    </row>
    <row r="3" spans="1:13" x14ac:dyDescent="0.2">
      <c r="A3" s="194" t="s">
        <v>221</v>
      </c>
      <c r="B3" s="75" t="s">
        <v>222</v>
      </c>
      <c r="C3" s="214">
        <v>76160</v>
      </c>
      <c r="D3" s="123">
        <v>72852.539999999994</v>
      </c>
      <c r="E3" s="123"/>
      <c r="F3" s="125"/>
      <c r="G3" s="214">
        <v>76160</v>
      </c>
      <c r="H3" s="521">
        <v>81491</v>
      </c>
      <c r="I3" s="215">
        <f t="shared" ref="I3:I27" si="0">H3-C3</f>
        <v>5331</v>
      </c>
      <c r="J3" s="103">
        <f>I3/C3</f>
        <v>6.9997373949579833E-2</v>
      </c>
      <c r="M3" s="216"/>
    </row>
    <row r="4" spans="1:13" x14ac:dyDescent="0.2">
      <c r="A4" s="194"/>
      <c r="B4" s="75" t="s">
        <v>223</v>
      </c>
      <c r="C4" s="214">
        <v>3046</v>
      </c>
      <c r="D4" s="123">
        <v>3046</v>
      </c>
      <c r="E4" s="123"/>
      <c r="F4" s="125"/>
      <c r="G4" s="214">
        <v>3046</v>
      </c>
      <c r="H4" s="521">
        <v>3448</v>
      </c>
      <c r="I4" s="215">
        <f t="shared" si="0"/>
        <v>402</v>
      </c>
      <c r="J4" s="103">
        <f>I4/C4</f>
        <v>0.1319763624425476</v>
      </c>
      <c r="M4" s="216"/>
    </row>
    <row r="5" spans="1:13" x14ac:dyDescent="0.2">
      <c r="A5" s="194" t="s">
        <v>41</v>
      </c>
      <c r="B5" s="75" t="s">
        <v>224</v>
      </c>
      <c r="C5" s="99">
        <v>276326</v>
      </c>
      <c r="D5" s="99">
        <v>247634.02</v>
      </c>
      <c r="E5" s="104"/>
      <c r="F5" s="100"/>
      <c r="G5" s="99">
        <v>276326</v>
      </c>
      <c r="H5" s="498">
        <v>281643</v>
      </c>
      <c r="I5" s="215">
        <f t="shared" si="0"/>
        <v>5317</v>
      </c>
      <c r="J5" s="103">
        <f>I5/C5</f>
        <v>1.9241765161439748E-2</v>
      </c>
      <c r="M5" s="216"/>
    </row>
    <row r="6" spans="1:13" x14ac:dyDescent="0.2">
      <c r="A6" s="194" t="s">
        <v>159</v>
      </c>
      <c r="B6" s="75" t="s">
        <v>225</v>
      </c>
      <c r="C6" s="99">
        <v>1000</v>
      </c>
      <c r="D6" s="99">
        <v>2137</v>
      </c>
      <c r="E6" s="99"/>
      <c r="F6" s="217"/>
      <c r="G6" s="99">
        <v>1000</v>
      </c>
      <c r="H6" s="498">
        <v>1000</v>
      </c>
      <c r="I6" s="215">
        <f t="shared" si="0"/>
        <v>0</v>
      </c>
      <c r="J6" s="103">
        <f>I6/C6</f>
        <v>0</v>
      </c>
    </row>
    <row r="7" spans="1:13" x14ac:dyDescent="0.2">
      <c r="A7" s="194" t="s">
        <v>121</v>
      </c>
      <c r="B7" s="75" t="s">
        <v>226</v>
      </c>
      <c r="C7" s="99">
        <v>20000</v>
      </c>
      <c r="D7" s="99">
        <v>17807.080000000002</v>
      </c>
      <c r="E7" s="99"/>
      <c r="F7" s="217"/>
      <c r="G7" s="99">
        <v>20000</v>
      </c>
      <c r="H7" s="498">
        <v>20000</v>
      </c>
      <c r="I7" s="215">
        <f t="shared" si="0"/>
        <v>0</v>
      </c>
      <c r="J7" s="103">
        <f>I7/C7</f>
        <v>0</v>
      </c>
    </row>
    <row r="8" spans="1:13" x14ac:dyDescent="0.2">
      <c r="A8" s="194" t="s">
        <v>638</v>
      </c>
      <c r="B8" s="75" t="s">
        <v>639</v>
      </c>
      <c r="C8" s="99">
        <v>0</v>
      </c>
      <c r="D8" s="99">
        <v>0</v>
      </c>
      <c r="E8" s="99"/>
      <c r="F8" s="217"/>
      <c r="G8" s="99">
        <v>0</v>
      </c>
      <c r="H8" s="498"/>
      <c r="I8" s="215">
        <f t="shared" si="0"/>
        <v>0</v>
      </c>
      <c r="J8" s="103"/>
    </row>
    <row r="9" spans="1:13" x14ac:dyDescent="0.2">
      <c r="A9" s="194" t="s">
        <v>48</v>
      </c>
      <c r="B9" s="75" t="s">
        <v>49</v>
      </c>
      <c r="C9" s="99">
        <v>5449</v>
      </c>
      <c r="D9" s="99">
        <v>5849.65</v>
      </c>
      <c r="E9" s="104"/>
      <c r="F9" s="19"/>
      <c r="G9" s="99">
        <v>5399</v>
      </c>
      <c r="H9" s="522">
        <v>5620</v>
      </c>
      <c r="I9" s="215">
        <f t="shared" si="0"/>
        <v>171</v>
      </c>
      <c r="J9" s="103">
        <f t="shared" ref="J9:J27" si="1">I9/C9</f>
        <v>3.1381904936685627E-2</v>
      </c>
    </row>
    <row r="10" spans="1:13" x14ac:dyDescent="0.2">
      <c r="A10" s="194" t="s">
        <v>50</v>
      </c>
      <c r="B10" s="75" t="s">
        <v>51</v>
      </c>
      <c r="C10" s="99">
        <v>110592</v>
      </c>
      <c r="D10" s="99">
        <v>86047</v>
      </c>
      <c r="E10" s="104"/>
      <c r="F10" s="19"/>
      <c r="G10" s="99">
        <v>110592</v>
      </c>
      <c r="H10" s="522">
        <v>124533</v>
      </c>
      <c r="I10" s="215">
        <f t="shared" si="0"/>
        <v>13941</v>
      </c>
      <c r="J10" s="103">
        <f t="shared" si="1"/>
        <v>0.12605794270833334</v>
      </c>
      <c r="M10" s="218"/>
    </row>
    <row r="11" spans="1:13" x14ac:dyDescent="0.2">
      <c r="A11" s="194" t="s">
        <v>54</v>
      </c>
      <c r="B11" s="75" t="s">
        <v>227</v>
      </c>
      <c r="C11" s="99">
        <v>6800</v>
      </c>
      <c r="D11" s="99">
        <v>8295.69</v>
      </c>
      <c r="E11" s="99"/>
      <c r="F11" s="217"/>
      <c r="G11" s="99">
        <v>6800</v>
      </c>
      <c r="H11" s="498">
        <v>6800</v>
      </c>
      <c r="I11" s="215">
        <f t="shared" si="0"/>
        <v>0</v>
      </c>
      <c r="J11" s="103">
        <f t="shared" si="1"/>
        <v>0</v>
      </c>
    </row>
    <row r="12" spans="1:13" x14ac:dyDescent="0.2">
      <c r="A12" s="194" t="s">
        <v>105</v>
      </c>
      <c r="B12" s="75" t="s">
        <v>228</v>
      </c>
      <c r="C12" s="181">
        <v>10358</v>
      </c>
      <c r="D12" s="99">
        <v>8075.43</v>
      </c>
      <c r="E12" s="99"/>
      <c r="F12" s="217"/>
      <c r="G12" s="181">
        <v>10358</v>
      </c>
      <c r="H12" s="499">
        <v>10358</v>
      </c>
      <c r="I12" s="215">
        <f t="shared" si="0"/>
        <v>0</v>
      </c>
      <c r="J12" s="103">
        <f t="shared" si="1"/>
        <v>0</v>
      </c>
    </row>
    <row r="13" spans="1:13" x14ac:dyDescent="0.2">
      <c r="A13" s="194" t="s">
        <v>229</v>
      </c>
      <c r="B13" s="75" t="s">
        <v>230</v>
      </c>
      <c r="C13" s="99">
        <v>1000</v>
      </c>
      <c r="D13" s="99">
        <v>154.1</v>
      </c>
      <c r="E13" s="99"/>
      <c r="F13" s="217"/>
      <c r="G13" s="99">
        <v>1000</v>
      </c>
      <c r="H13" s="498">
        <v>1000</v>
      </c>
      <c r="I13" s="215">
        <f t="shared" si="0"/>
        <v>0</v>
      </c>
      <c r="J13" s="103">
        <f t="shared" si="1"/>
        <v>0</v>
      </c>
    </row>
    <row r="14" spans="1:13" x14ac:dyDescent="0.2">
      <c r="A14" s="194" t="s">
        <v>72</v>
      </c>
      <c r="B14" s="75" t="s">
        <v>73</v>
      </c>
      <c r="C14" s="181">
        <v>2500</v>
      </c>
      <c r="D14" s="99">
        <v>646.11</v>
      </c>
      <c r="E14" s="99"/>
      <c r="F14" s="217"/>
      <c r="G14" s="181">
        <v>2500</v>
      </c>
      <c r="H14" s="499">
        <v>2500</v>
      </c>
      <c r="I14" s="215">
        <f t="shared" si="0"/>
        <v>0</v>
      </c>
      <c r="J14" s="103">
        <f t="shared" si="1"/>
        <v>0</v>
      </c>
    </row>
    <row r="15" spans="1:13" x14ac:dyDescent="0.2">
      <c r="A15" s="194" t="s">
        <v>231</v>
      </c>
      <c r="B15" s="75" t="s">
        <v>75</v>
      </c>
      <c r="C15" s="181">
        <v>450</v>
      </c>
      <c r="D15" s="99">
        <v>108.16</v>
      </c>
      <c r="E15" s="99"/>
      <c r="F15" s="217"/>
      <c r="G15" s="181">
        <v>450</v>
      </c>
      <c r="H15" s="499">
        <v>450</v>
      </c>
      <c r="I15" s="215">
        <f t="shared" si="0"/>
        <v>0</v>
      </c>
      <c r="J15" s="103">
        <f t="shared" si="1"/>
        <v>0</v>
      </c>
    </row>
    <row r="16" spans="1:13" x14ac:dyDescent="0.2">
      <c r="A16" s="194" t="s">
        <v>74</v>
      </c>
      <c r="B16" s="75" t="s">
        <v>232</v>
      </c>
      <c r="C16" s="181">
        <v>3600</v>
      </c>
      <c r="D16" s="99">
        <v>1608.46</v>
      </c>
      <c r="E16" s="99"/>
      <c r="F16" s="217"/>
      <c r="G16" s="181">
        <v>3600</v>
      </c>
      <c r="H16" s="499">
        <v>3600</v>
      </c>
      <c r="I16" s="215">
        <f t="shared" si="0"/>
        <v>0</v>
      </c>
      <c r="J16" s="103">
        <f t="shared" si="1"/>
        <v>0</v>
      </c>
    </row>
    <row r="17" spans="1:10" x14ac:dyDescent="0.2">
      <c r="A17" s="194" t="s">
        <v>233</v>
      </c>
      <c r="B17" s="75" t="s">
        <v>234</v>
      </c>
      <c r="C17" s="181">
        <v>11957</v>
      </c>
      <c r="D17" s="99">
        <v>6225</v>
      </c>
      <c r="E17" s="99"/>
      <c r="F17" s="217"/>
      <c r="G17" s="181">
        <v>11957</v>
      </c>
      <c r="H17" s="499">
        <v>15330</v>
      </c>
      <c r="I17" s="215">
        <f t="shared" si="0"/>
        <v>3373</v>
      </c>
      <c r="J17" s="103">
        <f t="shared" si="1"/>
        <v>0.28209417077862342</v>
      </c>
    </row>
    <row r="18" spans="1:10" x14ac:dyDescent="0.2">
      <c r="A18" s="194" t="s">
        <v>193</v>
      </c>
      <c r="B18" s="75" t="s">
        <v>235</v>
      </c>
      <c r="C18" s="181">
        <v>11788</v>
      </c>
      <c r="D18" s="99">
        <v>11787.57</v>
      </c>
      <c r="E18" s="99"/>
      <c r="F18" s="19"/>
      <c r="G18" s="181">
        <v>11788</v>
      </c>
      <c r="H18" s="499"/>
      <c r="I18" s="215">
        <f t="shared" si="0"/>
        <v>-11788</v>
      </c>
      <c r="J18" s="103">
        <f t="shared" si="1"/>
        <v>-1</v>
      </c>
    </row>
    <row r="19" spans="1:10" x14ac:dyDescent="0.2">
      <c r="A19" s="194" t="s">
        <v>236</v>
      </c>
      <c r="B19" s="75" t="s">
        <v>237</v>
      </c>
      <c r="C19" s="181">
        <v>2500</v>
      </c>
      <c r="D19" s="99">
        <v>1138.8699999999999</v>
      </c>
      <c r="E19" s="99"/>
      <c r="F19" s="19"/>
      <c r="G19" s="181">
        <v>2500</v>
      </c>
      <c r="H19" s="499">
        <v>2500</v>
      </c>
      <c r="I19" s="215">
        <f t="shared" si="0"/>
        <v>0</v>
      </c>
      <c r="J19" s="103">
        <f t="shared" si="1"/>
        <v>0</v>
      </c>
    </row>
    <row r="20" spans="1:10" x14ac:dyDescent="0.2">
      <c r="A20" s="194" t="s">
        <v>238</v>
      </c>
      <c r="B20" s="75" t="s">
        <v>239</v>
      </c>
      <c r="C20" s="181">
        <v>2500</v>
      </c>
      <c r="D20" s="99">
        <v>437.25</v>
      </c>
      <c r="E20" s="99"/>
      <c r="F20" s="19"/>
      <c r="G20" s="181">
        <v>2500</v>
      </c>
      <c r="H20" s="499">
        <v>2500</v>
      </c>
      <c r="I20" s="215">
        <f t="shared" si="0"/>
        <v>0</v>
      </c>
      <c r="J20" s="103">
        <f t="shared" si="1"/>
        <v>0</v>
      </c>
    </row>
    <row r="21" spans="1:10" x14ac:dyDescent="0.2">
      <c r="A21" s="194" t="s">
        <v>240</v>
      </c>
      <c r="B21" s="75" t="s">
        <v>241</v>
      </c>
      <c r="C21" s="181">
        <v>2500</v>
      </c>
      <c r="D21" s="99">
        <v>266</v>
      </c>
      <c r="E21" s="99"/>
      <c r="F21" s="19"/>
      <c r="G21" s="181">
        <v>2500</v>
      </c>
      <c r="H21" s="499">
        <v>2500</v>
      </c>
      <c r="I21" s="215">
        <f t="shared" si="0"/>
        <v>0</v>
      </c>
      <c r="J21" s="103">
        <f t="shared" si="1"/>
        <v>0</v>
      </c>
    </row>
    <row r="22" spans="1:10" x14ac:dyDescent="0.2">
      <c r="A22" s="194" t="s">
        <v>242</v>
      </c>
      <c r="B22" s="75" t="s">
        <v>243</v>
      </c>
      <c r="C22" s="181">
        <v>2500</v>
      </c>
      <c r="D22" s="99">
        <v>638.46</v>
      </c>
      <c r="E22" s="99"/>
      <c r="F22" s="19"/>
      <c r="G22" s="181">
        <v>2500</v>
      </c>
      <c r="H22" s="499">
        <v>2500</v>
      </c>
      <c r="I22" s="215">
        <f t="shared" si="0"/>
        <v>0</v>
      </c>
      <c r="J22" s="103">
        <f t="shared" si="1"/>
        <v>0</v>
      </c>
    </row>
    <row r="23" spans="1:10" x14ac:dyDescent="0.2">
      <c r="A23" s="194" t="s">
        <v>76</v>
      </c>
      <c r="B23" s="75" t="s">
        <v>244</v>
      </c>
      <c r="C23" s="99">
        <v>2500</v>
      </c>
      <c r="D23" s="99">
        <v>35</v>
      </c>
      <c r="E23" s="99"/>
      <c r="F23" s="19"/>
      <c r="G23" s="99">
        <v>2500</v>
      </c>
      <c r="H23" s="498">
        <v>2500</v>
      </c>
      <c r="I23" s="215">
        <f t="shared" si="0"/>
        <v>0</v>
      </c>
      <c r="J23" s="103">
        <f t="shared" si="1"/>
        <v>0</v>
      </c>
    </row>
    <row r="24" spans="1:10" x14ac:dyDescent="0.2">
      <c r="A24" s="194" t="s">
        <v>245</v>
      </c>
      <c r="B24" s="75" t="s">
        <v>111</v>
      </c>
      <c r="C24" s="181">
        <v>1100</v>
      </c>
      <c r="D24" s="99">
        <v>59</v>
      </c>
      <c r="E24" s="99"/>
      <c r="F24" s="19"/>
      <c r="G24" s="181">
        <v>1100</v>
      </c>
      <c r="H24" s="499">
        <v>1100</v>
      </c>
      <c r="I24" s="215">
        <f t="shared" si="0"/>
        <v>0</v>
      </c>
      <c r="J24" s="103">
        <f t="shared" si="1"/>
        <v>0</v>
      </c>
    </row>
    <row r="25" spans="1:10" x14ac:dyDescent="0.2">
      <c r="A25" s="194" t="s">
        <v>80</v>
      </c>
      <c r="B25" s="75" t="s">
        <v>246</v>
      </c>
      <c r="C25" s="99">
        <v>2000</v>
      </c>
      <c r="D25" s="99">
        <v>310.64</v>
      </c>
      <c r="E25" s="99"/>
      <c r="F25" s="19"/>
      <c r="G25" s="99">
        <v>2000</v>
      </c>
      <c r="H25" s="498">
        <v>2000</v>
      </c>
      <c r="I25" s="215">
        <f t="shared" si="0"/>
        <v>0</v>
      </c>
      <c r="J25" s="103">
        <f t="shared" si="1"/>
        <v>0</v>
      </c>
    </row>
    <row r="26" spans="1:10" x14ac:dyDescent="0.2">
      <c r="A26" s="194" t="s">
        <v>247</v>
      </c>
      <c r="B26" s="75" t="s">
        <v>248</v>
      </c>
      <c r="C26" s="99">
        <v>1500</v>
      </c>
      <c r="D26" s="99">
        <v>851.5</v>
      </c>
      <c r="E26" s="99"/>
      <c r="F26" s="19"/>
      <c r="G26" s="99">
        <v>1500</v>
      </c>
      <c r="H26" s="498">
        <v>1500</v>
      </c>
      <c r="I26" s="215">
        <f t="shared" si="0"/>
        <v>0</v>
      </c>
      <c r="J26" s="103">
        <f t="shared" si="1"/>
        <v>0</v>
      </c>
    </row>
    <row r="27" spans="1:10" x14ac:dyDescent="0.2">
      <c r="A27" s="194" t="s">
        <v>249</v>
      </c>
      <c r="B27" s="75" t="s">
        <v>250</v>
      </c>
      <c r="C27" s="181">
        <v>4000</v>
      </c>
      <c r="D27" s="99">
        <v>1154.29</v>
      </c>
      <c r="E27" s="99"/>
      <c r="F27" s="19"/>
      <c r="G27" s="181">
        <v>4000</v>
      </c>
      <c r="H27" s="499">
        <v>4000</v>
      </c>
      <c r="I27" s="215">
        <f t="shared" si="0"/>
        <v>0</v>
      </c>
      <c r="J27" s="103">
        <f t="shared" si="1"/>
        <v>0</v>
      </c>
    </row>
    <row r="28" spans="1:10" ht="15.75" x14ac:dyDescent="0.25">
      <c r="A28" s="219" t="s">
        <v>88</v>
      </c>
      <c r="B28" s="219" t="s">
        <v>220</v>
      </c>
      <c r="C28" s="220">
        <f>SUM(C3:C27)</f>
        <v>562126</v>
      </c>
      <c r="D28" s="220">
        <f>SUM(D3:D27)</f>
        <v>477164.82</v>
      </c>
      <c r="E28" s="220">
        <f>SUM(E3:E27)</f>
        <v>0</v>
      </c>
      <c r="F28" s="220">
        <f>SUM(F3:F26)</f>
        <v>0</v>
      </c>
      <c r="G28" s="174">
        <f>SUM(G3:G27)</f>
        <v>562076</v>
      </c>
      <c r="H28" s="500">
        <f>SUM(H3:H27)</f>
        <v>578873</v>
      </c>
      <c r="I28" s="215">
        <f t="shared" ref="I28" si="2">H28-C28</f>
        <v>16747</v>
      </c>
      <c r="J28" s="103">
        <f t="shared" ref="J28" si="3">I28/C28</f>
        <v>2.9792252982427426E-2</v>
      </c>
    </row>
    <row r="30" spans="1:10" x14ac:dyDescent="0.2">
      <c r="D30" s="114"/>
    </row>
    <row r="31" spans="1:10" x14ac:dyDescent="0.2">
      <c r="H31" s="110">
        <v>1.4500000000000001E-2</v>
      </c>
    </row>
    <row r="32" spans="1:10" x14ac:dyDescent="0.2">
      <c r="H32" s="221">
        <v>0.33879999999999999</v>
      </c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tabColor theme="8" tint="0.59999389629810485"/>
    <pageSetUpPr fitToPage="1"/>
  </sheetPr>
  <dimension ref="A1:M56"/>
  <sheetViews>
    <sheetView zoomScaleNormal="100" workbookViewId="0">
      <selection activeCell="H8" sqref="H8:H9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249" customWidth="1"/>
    <col min="5" max="5" width="13.28515625" style="249" hidden="1" customWidth="1"/>
    <col min="6" max="6" width="20.42578125" hidden="1" customWidth="1"/>
    <col min="7" max="7" width="12.140625" customWidth="1"/>
    <col min="8" max="8" width="13.28515625" style="114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207"/>
      <c r="B1" s="191" t="s">
        <v>251</v>
      </c>
      <c r="C1" s="93" t="s">
        <v>640</v>
      </c>
      <c r="D1" s="93" t="s">
        <v>645</v>
      </c>
      <c r="E1" s="93" t="str">
        <f>'[1]Police 2020'!E1</f>
        <v>2019 Unaudited 09/30/2018</v>
      </c>
      <c r="F1" s="156" t="s">
        <v>252</v>
      </c>
      <c r="G1" s="222" t="s">
        <v>642</v>
      </c>
      <c r="H1" s="178" t="s">
        <v>643</v>
      </c>
      <c r="I1" s="66" t="s">
        <v>35</v>
      </c>
      <c r="J1" s="66" t="s">
        <v>36</v>
      </c>
    </row>
    <row r="2" spans="1:12" ht="15.75" x14ac:dyDescent="0.2">
      <c r="A2" s="68" t="s">
        <v>253</v>
      </c>
      <c r="B2" s="69" t="s">
        <v>251</v>
      </c>
      <c r="C2" s="223"/>
      <c r="D2" s="223"/>
      <c r="E2" s="224"/>
      <c r="F2" s="7"/>
      <c r="G2" s="73"/>
      <c r="H2" s="225"/>
      <c r="I2" s="73"/>
      <c r="J2" s="73"/>
    </row>
    <row r="3" spans="1:12" ht="15.75" customHeight="1" x14ac:dyDescent="0.2">
      <c r="A3" s="226" t="s">
        <v>221</v>
      </c>
      <c r="B3" s="227" t="s">
        <v>254</v>
      </c>
      <c r="C3" s="230">
        <v>54024</v>
      </c>
      <c r="D3" s="228">
        <v>54692.7</v>
      </c>
      <c r="E3" s="228"/>
      <c r="F3" s="229"/>
      <c r="G3" s="230">
        <v>54024</v>
      </c>
      <c r="H3" s="523">
        <v>57806</v>
      </c>
      <c r="I3" s="231">
        <f>H3-C3</f>
        <v>3782</v>
      </c>
      <c r="J3" s="232">
        <f>I3/C3</f>
        <v>7.0005923293351105E-2</v>
      </c>
      <c r="L3" s="32"/>
    </row>
    <row r="4" spans="1:12" ht="15.75" customHeight="1" x14ac:dyDescent="0.2">
      <c r="A4" s="226"/>
      <c r="B4" s="227" t="s">
        <v>223</v>
      </c>
      <c r="C4" s="230">
        <v>2285</v>
      </c>
      <c r="D4" s="228">
        <v>2285</v>
      </c>
      <c r="E4" s="228"/>
      <c r="F4" s="229"/>
      <c r="G4" s="230">
        <v>2285</v>
      </c>
      <c r="H4" s="523">
        <v>2446</v>
      </c>
      <c r="I4" s="231">
        <f>H4-C4</f>
        <v>161</v>
      </c>
      <c r="J4" s="232">
        <v>0</v>
      </c>
    </row>
    <row r="5" spans="1:12" ht="15.75" customHeight="1" x14ac:dyDescent="0.2">
      <c r="A5" s="226"/>
      <c r="B5" s="227" t="s">
        <v>255</v>
      </c>
      <c r="C5" s="230">
        <v>500</v>
      </c>
      <c r="D5" s="228">
        <v>0</v>
      </c>
      <c r="E5" s="228"/>
      <c r="F5" s="229"/>
      <c r="G5" s="230">
        <v>500</v>
      </c>
      <c r="H5" s="501">
        <v>500</v>
      </c>
      <c r="I5" s="231">
        <f>H5-C5</f>
        <v>0</v>
      </c>
      <c r="J5" s="232">
        <v>0</v>
      </c>
    </row>
    <row r="6" spans="1:12" ht="15" x14ac:dyDescent="0.25">
      <c r="A6" s="226" t="s">
        <v>41</v>
      </c>
      <c r="B6" s="227" t="s">
        <v>256</v>
      </c>
      <c r="C6" s="228">
        <v>40000</v>
      </c>
      <c r="D6" s="228">
        <v>39954.5</v>
      </c>
      <c r="E6" s="228"/>
      <c r="F6" s="233"/>
      <c r="G6" s="228">
        <v>40000</v>
      </c>
      <c r="H6" s="502">
        <v>55000</v>
      </c>
      <c r="I6" s="231">
        <f t="shared" ref="I6:I27" si="0">H6-C6</f>
        <v>15000</v>
      </c>
      <c r="J6" s="232">
        <f t="shared" ref="J6:J28" si="1">I6/C6</f>
        <v>0.375</v>
      </c>
    </row>
    <row r="7" spans="1:12" ht="15" x14ac:dyDescent="0.2">
      <c r="A7" s="234" t="s">
        <v>121</v>
      </c>
      <c r="B7" s="235" t="s">
        <v>257</v>
      </c>
      <c r="C7" s="236">
        <v>1500</v>
      </c>
      <c r="D7" s="236">
        <v>1500</v>
      </c>
      <c r="E7" s="236"/>
      <c r="F7" s="229"/>
      <c r="G7" s="236">
        <v>1500</v>
      </c>
      <c r="H7" s="503">
        <v>1500</v>
      </c>
      <c r="I7" s="231">
        <f t="shared" si="0"/>
        <v>0</v>
      </c>
      <c r="J7" s="232">
        <f t="shared" si="1"/>
        <v>0</v>
      </c>
    </row>
    <row r="8" spans="1:12" ht="15" x14ac:dyDescent="0.2">
      <c r="A8" s="226" t="s">
        <v>48</v>
      </c>
      <c r="B8" s="227" t="s">
        <v>100</v>
      </c>
      <c r="C8" s="239">
        <v>4304</v>
      </c>
      <c r="D8" s="236">
        <v>4279.32</v>
      </c>
      <c r="E8" s="236"/>
      <c r="F8" s="229"/>
      <c r="G8" s="239">
        <v>4304</v>
      </c>
      <c r="H8" s="524">
        <v>5509</v>
      </c>
      <c r="I8" s="231">
        <f t="shared" si="0"/>
        <v>1205</v>
      </c>
      <c r="J8" s="232">
        <f t="shared" si="1"/>
        <v>0.27997211895910779</v>
      </c>
    </row>
    <row r="9" spans="1:12" ht="15" x14ac:dyDescent="0.2">
      <c r="A9" s="226" t="s">
        <v>50</v>
      </c>
      <c r="B9" s="227" t="s">
        <v>51</v>
      </c>
      <c r="C9" s="239">
        <v>17094</v>
      </c>
      <c r="D9" s="236">
        <v>15105.51</v>
      </c>
      <c r="E9" s="236"/>
      <c r="F9" s="229"/>
      <c r="G9" s="239">
        <v>17094</v>
      </c>
      <c r="H9" s="524">
        <v>19070</v>
      </c>
      <c r="I9" s="231">
        <f t="shared" si="0"/>
        <v>1976</v>
      </c>
      <c r="J9" s="232">
        <f t="shared" si="1"/>
        <v>0.1155961155961156</v>
      </c>
    </row>
    <row r="10" spans="1:12" ht="15" x14ac:dyDescent="0.2">
      <c r="A10" s="226" t="s">
        <v>177</v>
      </c>
      <c r="B10" s="227" t="s">
        <v>258</v>
      </c>
      <c r="C10" s="236">
        <v>3000</v>
      </c>
      <c r="D10" s="236">
        <v>570.6</v>
      </c>
      <c r="E10" s="236"/>
      <c r="F10" s="237"/>
      <c r="G10" s="236">
        <v>3000</v>
      </c>
      <c r="H10" s="503">
        <v>2000</v>
      </c>
      <c r="I10" s="231">
        <f t="shared" si="0"/>
        <v>-1000</v>
      </c>
      <c r="J10" s="232">
        <f t="shared" si="1"/>
        <v>-0.33333333333333331</v>
      </c>
    </row>
    <row r="11" spans="1:12" ht="15" x14ac:dyDescent="0.2">
      <c r="A11" s="226" t="s">
        <v>54</v>
      </c>
      <c r="B11" s="227" t="s">
        <v>227</v>
      </c>
      <c r="C11" s="236">
        <v>1200</v>
      </c>
      <c r="D11" s="236">
        <v>1608.11</v>
      </c>
      <c r="E11" s="236"/>
      <c r="F11" s="237"/>
      <c r="G11" s="236">
        <v>1200</v>
      </c>
      <c r="H11" s="503">
        <v>1500</v>
      </c>
      <c r="I11" s="231">
        <f t="shared" si="0"/>
        <v>300</v>
      </c>
      <c r="J11" s="232">
        <f t="shared" si="1"/>
        <v>0.25</v>
      </c>
    </row>
    <row r="12" spans="1:12" ht="15" x14ac:dyDescent="0.2">
      <c r="A12" s="226" t="s">
        <v>259</v>
      </c>
      <c r="B12" s="227" t="s">
        <v>260</v>
      </c>
      <c r="C12" s="236">
        <v>1000</v>
      </c>
      <c r="D12" s="236">
        <v>284</v>
      </c>
      <c r="E12" s="236"/>
      <c r="F12" s="237"/>
      <c r="G12" s="236">
        <v>1000</v>
      </c>
      <c r="H12" s="503">
        <v>1000</v>
      </c>
      <c r="I12" s="231">
        <f t="shared" si="0"/>
        <v>0</v>
      </c>
      <c r="J12" s="232">
        <f t="shared" si="1"/>
        <v>0</v>
      </c>
    </row>
    <row r="13" spans="1:12" ht="15" x14ac:dyDescent="0.2">
      <c r="A13" s="226" t="s">
        <v>105</v>
      </c>
      <c r="B13" s="227" t="s">
        <v>106</v>
      </c>
      <c r="C13" s="239">
        <v>6000</v>
      </c>
      <c r="D13" s="238">
        <v>4776.8900000000003</v>
      </c>
      <c r="E13" s="238"/>
      <c r="F13" s="237"/>
      <c r="G13" s="239">
        <v>6000</v>
      </c>
      <c r="H13" s="504">
        <v>6000</v>
      </c>
      <c r="I13" s="231">
        <f t="shared" si="0"/>
        <v>0</v>
      </c>
      <c r="J13" s="232">
        <f t="shared" si="1"/>
        <v>0</v>
      </c>
    </row>
    <row r="14" spans="1:12" ht="15" x14ac:dyDescent="0.2">
      <c r="A14" s="226" t="s">
        <v>190</v>
      </c>
      <c r="B14" s="227" t="s">
        <v>261</v>
      </c>
      <c r="C14" s="236">
        <v>2000</v>
      </c>
      <c r="D14" s="238">
        <v>0</v>
      </c>
      <c r="E14" s="238"/>
      <c r="F14" s="237"/>
      <c r="G14" s="236">
        <v>2000</v>
      </c>
      <c r="H14" s="503">
        <v>2000</v>
      </c>
      <c r="I14" s="231">
        <f t="shared" si="0"/>
        <v>0</v>
      </c>
      <c r="J14" s="232">
        <f t="shared" si="1"/>
        <v>0</v>
      </c>
    </row>
    <row r="15" spans="1:12" ht="15" x14ac:dyDescent="0.2">
      <c r="A15" s="226" t="s">
        <v>66</v>
      </c>
      <c r="B15" s="227" t="s">
        <v>262</v>
      </c>
      <c r="C15" s="236">
        <v>1500</v>
      </c>
      <c r="D15" s="238">
        <v>2793</v>
      </c>
      <c r="E15" s="238"/>
      <c r="F15" s="240"/>
      <c r="G15" s="236">
        <v>1500</v>
      </c>
      <c r="H15" s="503">
        <v>1500</v>
      </c>
      <c r="I15" s="231">
        <f t="shared" si="0"/>
        <v>0</v>
      </c>
      <c r="J15" s="232">
        <f t="shared" si="1"/>
        <v>0</v>
      </c>
    </row>
    <row r="16" spans="1:12" ht="15" x14ac:dyDescent="0.2">
      <c r="A16" s="226" t="s">
        <v>110</v>
      </c>
      <c r="B16" s="227" t="s">
        <v>189</v>
      </c>
      <c r="C16" s="236">
        <v>800</v>
      </c>
      <c r="D16" s="238">
        <v>830.33</v>
      </c>
      <c r="E16" s="238"/>
      <c r="F16" s="240"/>
      <c r="G16" s="236">
        <v>800</v>
      </c>
      <c r="H16" s="503">
        <v>1500</v>
      </c>
      <c r="I16" s="231">
        <f t="shared" si="0"/>
        <v>700</v>
      </c>
      <c r="J16" s="232">
        <f t="shared" si="1"/>
        <v>0.875</v>
      </c>
    </row>
    <row r="17" spans="1:13" ht="15" x14ac:dyDescent="0.2">
      <c r="A17" s="226" t="s">
        <v>193</v>
      </c>
      <c r="B17" s="227" t="s">
        <v>263</v>
      </c>
      <c r="C17" s="239">
        <v>1000</v>
      </c>
      <c r="D17" s="238">
        <v>0</v>
      </c>
      <c r="E17" s="238"/>
      <c r="F17" s="240"/>
      <c r="G17" s="239">
        <v>1000</v>
      </c>
      <c r="H17" s="504">
        <v>1000</v>
      </c>
      <c r="I17" s="231">
        <f t="shared" si="0"/>
        <v>0</v>
      </c>
      <c r="J17" s="232">
        <f t="shared" si="1"/>
        <v>0</v>
      </c>
    </row>
    <row r="18" spans="1:13" ht="15" x14ac:dyDescent="0.2">
      <c r="A18" s="226" t="s">
        <v>236</v>
      </c>
      <c r="B18" s="227" t="s">
        <v>264</v>
      </c>
      <c r="C18" s="489">
        <v>4000</v>
      </c>
      <c r="D18" s="238">
        <v>3999.98</v>
      </c>
      <c r="E18" s="238"/>
      <c r="F18" s="240"/>
      <c r="G18" s="489">
        <v>4000</v>
      </c>
      <c r="H18" s="503">
        <v>4000</v>
      </c>
      <c r="I18" s="231">
        <f t="shared" si="0"/>
        <v>0</v>
      </c>
      <c r="J18" s="232">
        <f t="shared" si="1"/>
        <v>0</v>
      </c>
      <c r="K18" s="531"/>
      <c r="L18" s="532"/>
      <c r="M18" s="532"/>
    </row>
    <row r="19" spans="1:13" ht="15" x14ac:dyDescent="0.2">
      <c r="A19" s="226" t="s">
        <v>238</v>
      </c>
      <c r="B19" s="227" t="s">
        <v>265</v>
      </c>
      <c r="C19" s="239"/>
      <c r="D19" s="238"/>
      <c r="E19" s="238"/>
      <c r="F19" s="240"/>
      <c r="G19" s="239"/>
      <c r="H19" s="504"/>
      <c r="I19" s="231">
        <f t="shared" si="0"/>
        <v>0</v>
      </c>
      <c r="J19" s="232"/>
    </row>
    <row r="20" spans="1:13" ht="15" x14ac:dyDescent="0.2">
      <c r="A20" s="226" t="s">
        <v>240</v>
      </c>
      <c r="B20" s="227" t="s">
        <v>266</v>
      </c>
      <c r="C20" s="239">
        <v>2000</v>
      </c>
      <c r="D20" s="238">
        <v>0</v>
      </c>
      <c r="E20" s="238"/>
      <c r="F20" s="240"/>
      <c r="G20" s="239">
        <v>2000</v>
      </c>
      <c r="H20" s="504">
        <v>2000</v>
      </c>
      <c r="I20" s="231">
        <f t="shared" si="0"/>
        <v>0</v>
      </c>
      <c r="J20" s="232">
        <f t="shared" si="1"/>
        <v>0</v>
      </c>
    </row>
    <row r="21" spans="1:13" ht="15" x14ac:dyDescent="0.2">
      <c r="A21" s="226" t="s">
        <v>242</v>
      </c>
      <c r="B21" s="227" t="s">
        <v>267</v>
      </c>
      <c r="C21" s="239">
        <v>2000</v>
      </c>
      <c r="D21" s="238">
        <v>582.12</v>
      </c>
      <c r="E21" s="238"/>
      <c r="F21" s="240"/>
      <c r="G21" s="239">
        <v>2000</v>
      </c>
      <c r="H21" s="504">
        <v>2000</v>
      </c>
      <c r="I21" s="231">
        <f t="shared" si="0"/>
        <v>0</v>
      </c>
      <c r="J21" s="232">
        <f t="shared" si="1"/>
        <v>0</v>
      </c>
    </row>
    <row r="22" spans="1:13" ht="15" x14ac:dyDescent="0.2">
      <c r="A22" s="226" t="s">
        <v>268</v>
      </c>
      <c r="B22" s="227" t="s">
        <v>269</v>
      </c>
      <c r="C22" s="239"/>
      <c r="D22" s="238"/>
      <c r="E22" s="238"/>
      <c r="F22" s="240"/>
      <c r="G22" s="239"/>
      <c r="H22" s="504"/>
      <c r="I22" s="231">
        <f t="shared" si="0"/>
        <v>0</v>
      </c>
      <c r="J22" s="232"/>
    </row>
    <row r="23" spans="1:13" ht="15" x14ac:dyDescent="0.2">
      <c r="A23" s="226" t="s">
        <v>270</v>
      </c>
      <c r="B23" s="227" t="s">
        <v>271</v>
      </c>
      <c r="C23" s="239">
        <v>2000</v>
      </c>
      <c r="D23" s="238">
        <v>6621.93</v>
      </c>
      <c r="E23" s="238"/>
      <c r="F23" s="240"/>
      <c r="G23" s="239">
        <v>2000</v>
      </c>
      <c r="H23" s="504">
        <v>3000</v>
      </c>
      <c r="I23" s="231">
        <f t="shared" si="0"/>
        <v>1000</v>
      </c>
      <c r="J23" s="232">
        <f t="shared" si="1"/>
        <v>0.5</v>
      </c>
    </row>
    <row r="24" spans="1:13" ht="15" x14ac:dyDescent="0.2">
      <c r="A24" s="226" t="s">
        <v>272</v>
      </c>
      <c r="B24" s="227" t="s">
        <v>273</v>
      </c>
      <c r="C24" s="239">
        <v>2000</v>
      </c>
      <c r="D24" s="238">
        <v>200.7</v>
      </c>
      <c r="E24" s="238"/>
      <c r="F24" s="240"/>
      <c r="G24" s="239">
        <v>2000</v>
      </c>
      <c r="H24" s="504">
        <v>2000</v>
      </c>
      <c r="I24" s="231">
        <f t="shared" si="0"/>
        <v>0</v>
      </c>
      <c r="J24" s="232">
        <f t="shared" si="1"/>
        <v>0</v>
      </c>
    </row>
    <row r="25" spans="1:13" ht="15" x14ac:dyDescent="0.2">
      <c r="A25" s="226" t="s">
        <v>76</v>
      </c>
      <c r="B25" s="227" t="s">
        <v>274</v>
      </c>
      <c r="C25" s="236">
        <v>2000</v>
      </c>
      <c r="D25" s="238">
        <v>507</v>
      </c>
      <c r="E25" s="238"/>
      <c r="F25" s="240"/>
      <c r="G25" s="236">
        <v>2000</v>
      </c>
      <c r="H25" s="503">
        <v>2000</v>
      </c>
      <c r="I25" s="231">
        <f t="shared" si="0"/>
        <v>0</v>
      </c>
      <c r="J25" s="232">
        <f t="shared" si="1"/>
        <v>0</v>
      </c>
    </row>
    <row r="26" spans="1:13" ht="15" x14ac:dyDescent="0.2">
      <c r="A26" s="226" t="s">
        <v>275</v>
      </c>
      <c r="B26" s="227" t="s">
        <v>276</v>
      </c>
      <c r="C26" s="236">
        <v>12000</v>
      </c>
      <c r="D26" s="238">
        <v>5637.85</v>
      </c>
      <c r="E26" s="238"/>
      <c r="F26" s="240"/>
      <c r="G26" s="236">
        <v>12000</v>
      </c>
      <c r="H26" s="503">
        <v>14000</v>
      </c>
      <c r="I26" s="231">
        <f t="shared" si="0"/>
        <v>2000</v>
      </c>
      <c r="J26" s="232">
        <f t="shared" si="1"/>
        <v>0.16666666666666666</v>
      </c>
    </row>
    <row r="27" spans="1:13" ht="15" x14ac:dyDescent="0.2">
      <c r="A27" s="226" t="s">
        <v>169</v>
      </c>
      <c r="B27" s="227" t="s">
        <v>277</v>
      </c>
      <c r="C27" s="236">
        <v>2500</v>
      </c>
      <c r="D27" s="238">
        <v>2633.08</v>
      </c>
      <c r="E27" s="238"/>
      <c r="F27" s="240"/>
      <c r="G27" s="236">
        <v>2500</v>
      </c>
      <c r="H27" s="503">
        <v>2500</v>
      </c>
      <c r="I27" s="231">
        <f t="shared" si="0"/>
        <v>0</v>
      </c>
      <c r="J27" s="232">
        <f t="shared" si="1"/>
        <v>0</v>
      </c>
    </row>
    <row r="28" spans="1:13" ht="15.75" x14ac:dyDescent="0.25">
      <c r="A28" s="68" t="s">
        <v>88</v>
      </c>
      <c r="B28" s="68" t="s">
        <v>251</v>
      </c>
      <c r="C28" s="241">
        <f>SUM(C3:C27)</f>
        <v>164707</v>
      </c>
      <c r="D28" s="241">
        <f>SUM(D3:D27)</f>
        <v>148862.62</v>
      </c>
      <c r="E28" s="241">
        <f>SUM(E3:E27)</f>
        <v>0</v>
      </c>
      <c r="F28" s="7"/>
      <c r="G28" s="186">
        <f>SUM(G3:G27)</f>
        <v>164707</v>
      </c>
      <c r="H28" s="505">
        <f>SUM(H3:H27)</f>
        <v>189831</v>
      </c>
      <c r="I28" s="231">
        <f>SUM(I3:I27)</f>
        <v>25124</v>
      </c>
      <c r="J28" s="232">
        <f t="shared" si="1"/>
        <v>0.15253753635243189</v>
      </c>
    </row>
    <row r="29" spans="1:13" ht="15" x14ac:dyDescent="0.2">
      <c r="B29" s="242"/>
      <c r="C29" s="5"/>
      <c r="D29" s="5"/>
      <c r="E29" s="243"/>
      <c r="I29" s="44"/>
    </row>
    <row r="30" spans="1:13" ht="14.25" x14ac:dyDescent="0.2">
      <c r="B30" s="242"/>
      <c r="C30" s="5"/>
      <c r="D30" s="114"/>
      <c r="E30" s="5"/>
      <c r="H30" s="87">
        <v>7.6499999999999999E-2</v>
      </c>
      <c r="I30" s="244"/>
      <c r="J30" s="245">
        <f>(H6+H7+H18)*H30</f>
        <v>4628.25</v>
      </c>
    </row>
    <row r="31" spans="1:13" x14ac:dyDescent="0.2">
      <c r="C31" s="5"/>
      <c r="D31" s="5"/>
      <c r="E31" s="5"/>
      <c r="F31" s="246"/>
      <c r="G31" s="246"/>
      <c r="H31" s="87">
        <v>1.4500000000000001E-2</v>
      </c>
      <c r="J31" s="44">
        <f>(H3+H4+H5)*0.0145</f>
        <v>880.904</v>
      </c>
    </row>
    <row r="32" spans="1:13" x14ac:dyDescent="0.2">
      <c r="C32" s="5"/>
      <c r="D32" s="5"/>
      <c r="E32" s="5"/>
      <c r="H32" s="247"/>
      <c r="J32" s="62">
        <f>SUM(J30:J31)</f>
        <v>5509.1540000000005</v>
      </c>
    </row>
    <row r="33" spans="3:8" x14ac:dyDescent="0.2">
      <c r="C33" s="114"/>
      <c r="D33" s="114"/>
      <c r="E33" s="114"/>
      <c r="H33" s="87">
        <v>0.32990000000000003</v>
      </c>
    </row>
    <row r="34" spans="3:8" x14ac:dyDescent="0.2">
      <c r="C34" s="248"/>
      <c r="D34" s="248"/>
      <c r="E34" s="248"/>
    </row>
    <row r="35" spans="3:8" x14ac:dyDescent="0.2">
      <c r="C35" s="248"/>
      <c r="D35" s="248"/>
      <c r="E35" s="248"/>
    </row>
    <row r="36" spans="3:8" x14ac:dyDescent="0.2">
      <c r="C36" s="248"/>
      <c r="D36" s="248"/>
      <c r="E36" s="248"/>
    </row>
    <row r="37" spans="3:8" x14ac:dyDescent="0.2">
      <c r="C37" s="248"/>
      <c r="D37" s="248"/>
      <c r="E37" s="248"/>
    </row>
    <row r="38" spans="3:8" x14ac:dyDescent="0.2">
      <c r="C38" s="248"/>
      <c r="D38" s="248"/>
      <c r="E38" s="248"/>
    </row>
    <row r="39" spans="3:8" x14ac:dyDescent="0.2">
      <c r="C39" s="248"/>
      <c r="D39" s="248"/>
      <c r="E39" s="248"/>
    </row>
    <row r="40" spans="3:8" x14ac:dyDescent="0.2">
      <c r="C40" s="248"/>
      <c r="D40" s="248"/>
      <c r="E40" s="248"/>
    </row>
    <row r="41" spans="3:8" x14ac:dyDescent="0.2">
      <c r="C41" s="248"/>
      <c r="D41" s="248"/>
      <c r="E41" s="248"/>
    </row>
    <row r="42" spans="3:8" x14ac:dyDescent="0.2">
      <c r="C42" s="248"/>
      <c r="D42" s="248"/>
      <c r="E42" s="248"/>
    </row>
    <row r="43" spans="3:8" x14ac:dyDescent="0.2">
      <c r="C43" s="248"/>
      <c r="D43" s="248"/>
      <c r="E43" s="248"/>
    </row>
    <row r="44" spans="3:8" x14ac:dyDescent="0.2">
      <c r="C44" s="248"/>
      <c r="D44" s="248"/>
      <c r="E44" s="248"/>
    </row>
    <row r="45" spans="3:8" x14ac:dyDescent="0.2">
      <c r="C45" s="248"/>
      <c r="D45" s="248"/>
      <c r="E45" s="248"/>
    </row>
    <row r="46" spans="3:8" x14ac:dyDescent="0.2">
      <c r="C46" s="248"/>
      <c r="D46" s="248"/>
      <c r="E46" s="248"/>
    </row>
    <row r="47" spans="3:8" x14ac:dyDescent="0.2">
      <c r="C47" s="248"/>
      <c r="D47" s="248"/>
      <c r="E47" s="248"/>
    </row>
    <row r="48" spans="3:8" x14ac:dyDescent="0.2">
      <c r="C48" s="248"/>
      <c r="D48" s="248"/>
      <c r="E48" s="248"/>
    </row>
    <row r="49" spans="3:5" x14ac:dyDescent="0.2">
      <c r="C49" s="248"/>
      <c r="D49" s="248"/>
      <c r="E49" s="248"/>
    </row>
    <row r="50" spans="3:5" x14ac:dyDescent="0.2">
      <c r="C50" s="248"/>
      <c r="D50" s="248"/>
      <c r="E50" s="248"/>
    </row>
    <row r="51" spans="3:5" x14ac:dyDescent="0.2">
      <c r="C51" s="248"/>
      <c r="D51" s="248"/>
      <c r="E51" s="248"/>
    </row>
    <row r="52" spans="3:5" x14ac:dyDescent="0.2">
      <c r="C52" s="248"/>
      <c r="D52" s="248"/>
      <c r="E52" s="248"/>
    </row>
    <row r="53" spans="3:5" x14ac:dyDescent="0.2">
      <c r="C53" s="248"/>
      <c r="D53" s="248"/>
      <c r="E53" s="248"/>
    </row>
    <row r="54" spans="3:5" x14ac:dyDescent="0.2">
      <c r="C54" s="248"/>
      <c r="D54" s="248"/>
      <c r="E54" s="248"/>
    </row>
    <row r="55" spans="3:5" x14ac:dyDescent="0.2">
      <c r="C55" s="248"/>
      <c r="D55" s="248"/>
      <c r="E55" s="248"/>
    </row>
    <row r="56" spans="3:5" x14ac:dyDescent="0.2">
      <c r="C56" s="248"/>
      <c r="D56" s="248"/>
      <c r="E56" s="248"/>
    </row>
  </sheetData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tabColor theme="8" tint="0.59999389629810485"/>
    <pageSetUpPr fitToPage="1"/>
  </sheetPr>
  <dimension ref="A1:K19"/>
  <sheetViews>
    <sheetView zoomScaleNormal="100" workbookViewId="0">
      <selection activeCell="B19" sqref="B19"/>
    </sheetView>
  </sheetViews>
  <sheetFormatPr defaultRowHeight="12.75" x14ac:dyDescent="0.2"/>
  <cols>
    <col min="1" max="1" width="10.5703125" bestFit="1" customWidth="1"/>
    <col min="2" max="2" width="43.7109375" bestFit="1" customWidth="1"/>
    <col min="3" max="4" width="10.85546875" customWidth="1"/>
    <col min="5" max="5" width="10.85546875" hidden="1" customWidth="1"/>
    <col min="6" max="6" width="12" hidden="1" customWidth="1"/>
    <col min="7" max="7" width="12" bestFit="1" customWidth="1"/>
    <col min="8" max="8" width="15.5703125" bestFit="1" customWidth="1"/>
  </cols>
  <sheetData>
    <row r="1" spans="1:11" ht="38.25" x14ac:dyDescent="0.2">
      <c r="A1" s="250"/>
      <c r="B1" s="251" t="s">
        <v>278</v>
      </c>
      <c r="C1" s="252" t="s">
        <v>640</v>
      </c>
      <c r="D1" s="252" t="s">
        <v>645</v>
      </c>
      <c r="E1" s="252" t="str">
        <f>'[1]Police 2020'!E1</f>
        <v>2019 Unaudited 09/30/2018</v>
      </c>
      <c r="F1" s="156" t="s">
        <v>279</v>
      </c>
      <c r="G1" s="253" t="s">
        <v>642</v>
      </c>
      <c r="H1" s="253" t="s">
        <v>643</v>
      </c>
      <c r="I1" s="253" t="s">
        <v>35</v>
      </c>
      <c r="J1" s="253" t="s">
        <v>36</v>
      </c>
    </row>
    <row r="2" spans="1:11" ht="15.75" x14ac:dyDescent="0.2">
      <c r="A2" s="254" t="s">
        <v>280</v>
      </c>
      <c r="B2" s="69" t="s">
        <v>278</v>
      </c>
      <c r="C2" s="255"/>
      <c r="D2" s="255"/>
      <c r="E2" s="255"/>
      <c r="F2" s="7"/>
      <c r="G2" s="73"/>
      <c r="H2" s="73"/>
      <c r="I2" s="73"/>
      <c r="J2" s="73"/>
    </row>
    <row r="3" spans="1:11" x14ac:dyDescent="0.2">
      <c r="A3" s="74" t="s">
        <v>249</v>
      </c>
      <c r="B3" s="193" t="s">
        <v>281</v>
      </c>
      <c r="C3" s="256">
        <v>60000</v>
      </c>
      <c r="D3" s="256">
        <v>49553.5</v>
      </c>
      <c r="E3" s="256"/>
      <c r="F3" s="173"/>
      <c r="G3" s="256">
        <v>60000</v>
      </c>
      <c r="H3" s="481">
        <v>60000</v>
      </c>
      <c r="I3" s="81">
        <f>H3-C3</f>
        <v>0</v>
      </c>
      <c r="J3" s="257">
        <f>I3/C3</f>
        <v>0</v>
      </c>
    </row>
    <row r="4" spans="1:11" ht="15.75" x14ac:dyDescent="0.25">
      <c r="A4" s="68" t="s">
        <v>88</v>
      </c>
      <c r="B4" s="69" t="s">
        <v>278</v>
      </c>
      <c r="C4" s="258">
        <f>SUM(C3)</f>
        <v>60000</v>
      </c>
      <c r="D4" s="258">
        <f>SUM(D3)</f>
        <v>49553.5</v>
      </c>
      <c r="E4" s="258">
        <f>SUM(E3)</f>
        <v>0</v>
      </c>
      <c r="F4" s="173"/>
      <c r="G4" s="187">
        <f>SUM(G3)</f>
        <v>60000</v>
      </c>
      <c r="H4" s="259">
        <f>SUM(H3)</f>
        <v>60000</v>
      </c>
      <c r="I4" s="81">
        <f t="shared" ref="I4:I16" si="0">H4-C4</f>
        <v>0</v>
      </c>
      <c r="J4" s="257">
        <f t="shared" ref="J4:J16" si="1">I4/C4</f>
        <v>0</v>
      </c>
      <c r="K4" s="44"/>
    </row>
    <row r="5" spans="1:11" x14ac:dyDescent="0.2">
      <c r="A5" s="7"/>
      <c r="B5" s="7"/>
      <c r="C5" s="7"/>
      <c r="D5" s="7"/>
      <c r="E5" s="7"/>
      <c r="F5" s="7"/>
      <c r="G5" s="7"/>
      <c r="H5" s="7"/>
      <c r="I5" s="21"/>
      <c r="J5" s="103"/>
    </row>
    <row r="6" spans="1:11" ht="45.75" customHeight="1" x14ac:dyDescent="0.2">
      <c r="A6" s="250"/>
      <c r="B6" s="251" t="s">
        <v>282</v>
      </c>
      <c r="C6" s="252" t="str">
        <f>C1</f>
        <v>2021 Budget</v>
      </c>
      <c r="D6" s="252" t="str">
        <f>D1</f>
        <v xml:space="preserve">2021 Unaudited </v>
      </c>
      <c r="E6" s="252" t="str">
        <f>E1</f>
        <v>2019 Unaudited 09/30/2018</v>
      </c>
      <c r="F6" s="156" t="s">
        <v>279</v>
      </c>
      <c r="G6" s="253" t="s">
        <v>614</v>
      </c>
      <c r="H6" s="260" t="s">
        <v>615</v>
      </c>
      <c r="I6" s="252" t="s">
        <v>35</v>
      </c>
      <c r="J6" s="261" t="s">
        <v>36</v>
      </c>
    </row>
    <row r="7" spans="1:11" ht="15.75" x14ac:dyDescent="0.2">
      <c r="A7" s="262" t="s">
        <v>283</v>
      </c>
      <c r="B7" s="69" t="s">
        <v>284</v>
      </c>
      <c r="C7" s="255"/>
      <c r="D7" s="255"/>
      <c r="E7" s="255"/>
      <c r="F7" s="7"/>
      <c r="G7" s="73"/>
      <c r="H7" s="73"/>
      <c r="I7" s="200"/>
      <c r="J7" s="201"/>
    </row>
    <row r="8" spans="1:11" x14ac:dyDescent="0.2">
      <c r="A8" s="19" t="s">
        <v>41</v>
      </c>
      <c r="B8" s="19" t="s">
        <v>285</v>
      </c>
      <c r="C8" s="263">
        <v>15500</v>
      </c>
      <c r="D8" s="263">
        <v>15629.42</v>
      </c>
      <c r="E8" s="263"/>
      <c r="F8" s="9"/>
      <c r="G8" s="263">
        <v>15500</v>
      </c>
      <c r="H8" s="263">
        <v>16500</v>
      </c>
      <c r="I8" s="21">
        <f t="shared" si="0"/>
        <v>1000</v>
      </c>
      <c r="J8" s="264">
        <f t="shared" si="1"/>
        <v>6.4516129032258063E-2</v>
      </c>
    </row>
    <row r="9" spans="1:11" x14ac:dyDescent="0.2">
      <c r="A9" s="265" t="s">
        <v>48</v>
      </c>
      <c r="B9" s="75" t="s">
        <v>286</v>
      </c>
      <c r="C9" s="266">
        <v>1186</v>
      </c>
      <c r="D9" s="266">
        <v>1195.67</v>
      </c>
      <c r="E9" s="266"/>
      <c r="F9" s="9"/>
      <c r="G9" s="266">
        <v>1186</v>
      </c>
      <c r="H9" s="507">
        <v>1262</v>
      </c>
      <c r="I9" s="21">
        <f t="shared" si="0"/>
        <v>76</v>
      </c>
      <c r="J9" s="264">
        <f t="shared" si="1"/>
        <v>6.4080944350758853E-2</v>
      </c>
    </row>
    <row r="10" spans="1:11" x14ac:dyDescent="0.2">
      <c r="A10" s="265" t="s">
        <v>130</v>
      </c>
      <c r="B10" s="75" t="s">
        <v>131</v>
      </c>
      <c r="C10" s="266">
        <v>75</v>
      </c>
      <c r="D10" s="266">
        <v>0</v>
      </c>
      <c r="E10" s="266"/>
      <c r="F10" s="9"/>
      <c r="G10" s="266">
        <v>75</v>
      </c>
      <c r="H10" s="507">
        <v>1075</v>
      </c>
      <c r="I10" s="21">
        <f t="shared" si="0"/>
        <v>1000</v>
      </c>
      <c r="J10" s="264">
        <f t="shared" si="1"/>
        <v>13.333333333333334</v>
      </c>
    </row>
    <row r="11" spans="1:11" x14ac:dyDescent="0.2">
      <c r="A11" s="265"/>
      <c r="B11" s="75" t="s">
        <v>287</v>
      </c>
      <c r="C11" s="266">
        <v>372</v>
      </c>
      <c r="D11" s="266">
        <v>290.94</v>
      </c>
      <c r="E11" s="266"/>
      <c r="F11" s="9"/>
      <c r="G11" s="266">
        <v>372</v>
      </c>
      <c r="H11" s="507">
        <v>372</v>
      </c>
      <c r="I11" s="21">
        <f t="shared" si="0"/>
        <v>0</v>
      </c>
      <c r="J11" s="264">
        <f t="shared" si="1"/>
        <v>0</v>
      </c>
    </row>
    <row r="12" spans="1:11" x14ac:dyDescent="0.2">
      <c r="A12" s="265"/>
      <c r="B12" s="75" t="s">
        <v>288</v>
      </c>
      <c r="C12" s="266">
        <v>110</v>
      </c>
      <c r="D12" s="266">
        <v>45</v>
      </c>
      <c r="E12" s="266"/>
      <c r="F12" s="9"/>
      <c r="G12" s="266">
        <v>110</v>
      </c>
      <c r="H12" s="507">
        <v>45</v>
      </c>
      <c r="I12" s="21">
        <f t="shared" si="0"/>
        <v>-65</v>
      </c>
      <c r="J12" s="264">
        <f t="shared" si="1"/>
        <v>-0.59090909090909094</v>
      </c>
    </row>
    <row r="13" spans="1:11" x14ac:dyDescent="0.2">
      <c r="A13" s="265"/>
      <c r="B13" s="75" t="s">
        <v>289</v>
      </c>
      <c r="C13" s="266">
        <v>50</v>
      </c>
      <c r="D13" s="266">
        <v>73.040000000000006</v>
      </c>
      <c r="E13" s="266"/>
      <c r="F13" s="9"/>
      <c r="G13" s="266">
        <v>50</v>
      </c>
      <c r="H13" s="507">
        <v>100</v>
      </c>
      <c r="I13" s="21">
        <f t="shared" si="0"/>
        <v>50</v>
      </c>
      <c r="J13" s="264">
        <f t="shared" si="1"/>
        <v>1</v>
      </c>
    </row>
    <row r="14" spans="1:11" x14ac:dyDescent="0.2">
      <c r="A14" s="265"/>
      <c r="B14" s="75" t="s">
        <v>290</v>
      </c>
      <c r="C14" s="266">
        <v>300</v>
      </c>
      <c r="D14" s="266">
        <v>300</v>
      </c>
      <c r="E14" s="266"/>
      <c r="F14" s="9"/>
      <c r="G14" s="266">
        <v>300</v>
      </c>
      <c r="H14" s="507">
        <v>900</v>
      </c>
      <c r="I14" s="21">
        <f t="shared" si="0"/>
        <v>600</v>
      </c>
      <c r="J14" s="264">
        <f t="shared" si="1"/>
        <v>2</v>
      </c>
    </row>
    <row r="15" spans="1:11" x14ac:dyDescent="0.2">
      <c r="A15" s="265"/>
      <c r="B15" s="75" t="s">
        <v>291</v>
      </c>
      <c r="C15" s="266">
        <v>200</v>
      </c>
      <c r="D15" s="266">
        <v>0</v>
      </c>
      <c r="E15" s="266"/>
      <c r="F15" s="9"/>
      <c r="G15" s="266">
        <v>200</v>
      </c>
      <c r="H15" s="507">
        <v>200</v>
      </c>
      <c r="I15" s="21">
        <f t="shared" si="0"/>
        <v>0</v>
      </c>
      <c r="J15" s="264">
        <f t="shared" si="1"/>
        <v>0</v>
      </c>
    </row>
    <row r="16" spans="1:11" ht="15.75" x14ac:dyDescent="0.25">
      <c r="A16" s="68" t="s">
        <v>88</v>
      </c>
      <c r="B16" s="69" t="s">
        <v>284</v>
      </c>
      <c r="C16" s="267">
        <f>SUM(C8:C15)</f>
        <v>17793</v>
      </c>
      <c r="D16" s="267">
        <f>SUM(D8:D15)</f>
        <v>17534.07</v>
      </c>
      <c r="E16" s="267">
        <f>SUM(E8:E11)</f>
        <v>0</v>
      </c>
      <c r="F16" s="9"/>
      <c r="G16" s="268">
        <f>SUM(G8:G15)</f>
        <v>17793</v>
      </c>
      <c r="H16" s="268">
        <f>SUM(H8:H15)</f>
        <v>20454</v>
      </c>
      <c r="I16" s="21">
        <f t="shared" si="0"/>
        <v>2661</v>
      </c>
      <c r="J16" s="264">
        <f t="shared" si="1"/>
        <v>0.14955319507671555</v>
      </c>
      <c r="K16" s="44"/>
    </row>
    <row r="18" spans="3:8" x14ac:dyDescent="0.2">
      <c r="H18" s="115">
        <v>7.6499999999999999E-2</v>
      </c>
    </row>
    <row r="19" spans="3:8" ht="45" customHeight="1" x14ac:dyDescent="0.2">
      <c r="C19" s="5"/>
      <c r="D19" s="5" t="s">
        <v>1</v>
      </c>
    </row>
  </sheetData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tabColor theme="8" tint="0.59999389629810485"/>
    <pageSetUpPr fitToPage="1"/>
  </sheetPr>
  <dimension ref="A1:M63"/>
  <sheetViews>
    <sheetView zoomScaleNormal="100" workbookViewId="0">
      <selection activeCell="B19" sqref="B19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130" customWidth="1"/>
    <col min="4" max="4" width="13.5703125" style="130" customWidth="1"/>
    <col min="5" max="5" width="0.140625" style="5" customWidth="1"/>
    <col min="6" max="6" width="13.28515625" hidden="1" customWidth="1"/>
    <col min="7" max="7" width="10.28515625" customWidth="1"/>
    <col min="8" max="8" width="13.28515625" style="89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3" ht="56.25" customHeight="1" x14ac:dyDescent="0.2">
      <c r="A1" s="269"/>
      <c r="B1" s="270" t="s">
        <v>292</v>
      </c>
      <c r="C1" s="252" t="s">
        <v>640</v>
      </c>
      <c r="D1" s="252" t="s">
        <v>645</v>
      </c>
      <c r="E1" s="252" t="str">
        <f>'[1]Fire 2020'!E1</f>
        <v>2019 Unaudited 09/30/2018</v>
      </c>
      <c r="F1" s="156" t="s">
        <v>293</v>
      </c>
      <c r="G1" s="253" t="s">
        <v>642</v>
      </c>
      <c r="H1" s="260" t="s">
        <v>643</v>
      </c>
      <c r="I1" s="253" t="s">
        <v>294</v>
      </c>
      <c r="J1" s="253" t="s">
        <v>35</v>
      </c>
      <c r="K1" s="253" t="s">
        <v>36</v>
      </c>
    </row>
    <row r="2" spans="1:13" ht="15.75" x14ac:dyDescent="0.2">
      <c r="A2" s="262" t="s">
        <v>295</v>
      </c>
      <c r="B2" s="69" t="s">
        <v>296</v>
      </c>
      <c r="C2" s="271"/>
      <c r="D2" s="271"/>
      <c r="E2" s="96"/>
      <c r="F2" s="7"/>
      <c r="G2" s="73"/>
      <c r="H2" s="71"/>
      <c r="I2" s="73"/>
      <c r="J2" s="73"/>
      <c r="K2" s="73"/>
    </row>
    <row r="3" spans="1:13" x14ac:dyDescent="0.2">
      <c r="A3" s="194" t="s">
        <v>221</v>
      </c>
      <c r="B3" s="75" t="s">
        <v>297</v>
      </c>
      <c r="C3" s="79">
        <v>60598</v>
      </c>
      <c r="D3" s="76">
        <v>62079.59</v>
      </c>
      <c r="E3" s="99"/>
      <c r="F3" s="9"/>
      <c r="G3" s="79">
        <v>60598</v>
      </c>
      <c r="H3" s="491">
        <v>64840</v>
      </c>
      <c r="I3" s="272">
        <v>60025</v>
      </c>
      <c r="J3" s="273">
        <f>H3-C3</f>
        <v>4242</v>
      </c>
      <c r="K3" s="103">
        <f>J3/C3</f>
        <v>7.0002310307270874E-2</v>
      </c>
      <c r="M3" s="32"/>
    </row>
    <row r="4" spans="1:13" x14ac:dyDescent="0.2">
      <c r="A4" s="194"/>
      <c r="B4" s="75" t="s">
        <v>223</v>
      </c>
      <c r="C4" s="79">
        <v>2525</v>
      </c>
      <c r="D4" s="76">
        <v>2525</v>
      </c>
      <c r="E4" s="99"/>
      <c r="F4" s="9"/>
      <c r="G4" s="79">
        <v>2525</v>
      </c>
      <c r="H4" s="491">
        <v>2525</v>
      </c>
      <c r="I4" s="272"/>
      <c r="J4" s="273">
        <f>H4-C4</f>
        <v>0</v>
      </c>
      <c r="K4" s="103"/>
    </row>
    <row r="5" spans="1:13" x14ac:dyDescent="0.2">
      <c r="A5" s="194"/>
      <c r="B5" s="75" t="s">
        <v>255</v>
      </c>
      <c r="C5" s="79">
        <v>500</v>
      </c>
      <c r="D5" s="76">
        <v>0</v>
      </c>
      <c r="E5" s="99"/>
      <c r="F5" s="9"/>
      <c r="G5" s="79">
        <v>500</v>
      </c>
      <c r="H5" s="491">
        <v>500</v>
      </c>
      <c r="I5" s="272"/>
      <c r="J5" s="273">
        <f>H5-C5</f>
        <v>0</v>
      </c>
      <c r="K5" s="103"/>
    </row>
    <row r="6" spans="1:13" x14ac:dyDescent="0.2">
      <c r="A6" s="194" t="s">
        <v>41</v>
      </c>
      <c r="B6" s="75" t="s">
        <v>298</v>
      </c>
      <c r="C6" s="76">
        <v>236891</v>
      </c>
      <c r="D6" s="76">
        <v>231543.03</v>
      </c>
      <c r="E6" s="99"/>
      <c r="F6" s="9"/>
      <c r="G6" s="76">
        <v>236891</v>
      </c>
      <c r="H6" s="492">
        <v>251104</v>
      </c>
      <c r="I6" s="272">
        <v>222662</v>
      </c>
      <c r="J6" s="273">
        <f t="shared" ref="J6:J53" si="0">H6-C6</f>
        <v>14213</v>
      </c>
      <c r="K6" s="103">
        <f t="shared" ref="K6:K53" si="1">J6/C6</f>
        <v>5.9998058178656007E-2</v>
      </c>
    </row>
    <row r="7" spans="1:13" x14ac:dyDescent="0.2">
      <c r="A7" s="194" t="s">
        <v>48</v>
      </c>
      <c r="B7" s="75" t="s">
        <v>49</v>
      </c>
      <c r="C7" s="480">
        <v>22989</v>
      </c>
      <c r="D7" s="76">
        <v>21148.77</v>
      </c>
      <c r="E7" s="99"/>
      <c r="F7" s="9"/>
      <c r="G7" s="480">
        <v>22989</v>
      </c>
      <c r="H7" s="492">
        <v>24401</v>
      </c>
      <c r="I7" s="105">
        <v>19872</v>
      </c>
      <c r="J7" s="273">
        <f t="shared" si="0"/>
        <v>1412</v>
      </c>
      <c r="K7" s="103">
        <f t="shared" si="1"/>
        <v>6.1420679455391709E-2</v>
      </c>
      <c r="L7" s="87">
        <v>7.6499999999999999E-2</v>
      </c>
    </row>
    <row r="8" spans="1:13" x14ac:dyDescent="0.2">
      <c r="A8" s="194" t="s">
        <v>50</v>
      </c>
      <c r="B8" s="75" t="s">
        <v>51</v>
      </c>
      <c r="C8" s="480">
        <v>33567</v>
      </c>
      <c r="D8" s="76">
        <v>31847.46</v>
      </c>
      <c r="E8" s="181"/>
      <c r="F8" s="9"/>
      <c r="G8" s="480">
        <v>33567</v>
      </c>
      <c r="H8" s="492">
        <v>29000</v>
      </c>
      <c r="I8" s="105">
        <v>30956</v>
      </c>
      <c r="J8" s="273">
        <f t="shared" si="0"/>
        <v>-4567</v>
      </c>
      <c r="K8" s="103">
        <f t="shared" si="1"/>
        <v>-0.13605624571752017</v>
      </c>
    </row>
    <row r="9" spans="1:13" x14ac:dyDescent="0.2">
      <c r="A9" s="194" t="s">
        <v>299</v>
      </c>
      <c r="B9" s="75" t="s">
        <v>300</v>
      </c>
      <c r="C9" s="76">
        <v>5500</v>
      </c>
      <c r="D9" s="76">
        <v>5245</v>
      </c>
      <c r="E9" s="181"/>
      <c r="F9" s="9"/>
      <c r="G9" s="76">
        <v>5500</v>
      </c>
      <c r="H9" s="492">
        <v>5000</v>
      </c>
      <c r="I9" s="272">
        <v>4826</v>
      </c>
      <c r="J9" s="273">
        <f t="shared" si="0"/>
        <v>-500</v>
      </c>
      <c r="K9" s="103">
        <f t="shared" si="1"/>
        <v>-9.0909090909090912E-2</v>
      </c>
    </row>
    <row r="10" spans="1:13" x14ac:dyDescent="0.2">
      <c r="A10" s="194" t="s">
        <v>101</v>
      </c>
      <c r="B10" s="75" t="s">
        <v>301</v>
      </c>
      <c r="C10" s="76">
        <v>18500</v>
      </c>
      <c r="D10" s="76">
        <v>18975.46</v>
      </c>
      <c r="E10" s="99"/>
      <c r="F10" s="9"/>
      <c r="G10" s="76">
        <v>18500</v>
      </c>
      <c r="H10" s="492">
        <v>19000</v>
      </c>
      <c r="I10" s="272">
        <v>19616</v>
      </c>
      <c r="J10" s="273">
        <f t="shared" si="0"/>
        <v>500</v>
      </c>
      <c r="K10" s="103">
        <f t="shared" si="1"/>
        <v>2.7027027027027029E-2</v>
      </c>
    </row>
    <row r="11" spans="1:13" x14ac:dyDescent="0.2">
      <c r="A11" s="194" t="s">
        <v>302</v>
      </c>
      <c r="B11" s="75" t="s">
        <v>303</v>
      </c>
      <c r="C11" s="76">
        <v>27700</v>
      </c>
      <c r="D11" s="76">
        <v>27680</v>
      </c>
      <c r="E11" s="99"/>
      <c r="F11" s="9"/>
      <c r="G11" s="76">
        <v>27700</v>
      </c>
      <c r="H11" s="492">
        <v>28000</v>
      </c>
      <c r="I11" s="272">
        <v>28767</v>
      </c>
      <c r="J11" s="273">
        <f t="shared" si="0"/>
        <v>300</v>
      </c>
      <c r="K11" s="103">
        <f t="shared" si="1"/>
        <v>1.0830324909747292E-2</v>
      </c>
      <c r="M11" t="s">
        <v>1</v>
      </c>
    </row>
    <row r="12" spans="1:13" x14ac:dyDescent="0.2">
      <c r="A12" s="194" t="s">
        <v>304</v>
      </c>
      <c r="B12" s="75" t="s">
        <v>305</v>
      </c>
      <c r="C12" s="76">
        <v>2000</v>
      </c>
      <c r="D12" s="76">
        <v>750</v>
      </c>
      <c r="E12" s="99"/>
      <c r="F12" s="9"/>
      <c r="G12" s="76">
        <v>2000</v>
      </c>
      <c r="H12" s="492">
        <v>1000</v>
      </c>
      <c r="I12" s="272">
        <v>1156</v>
      </c>
      <c r="J12" s="273">
        <f t="shared" si="0"/>
        <v>-1000</v>
      </c>
      <c r="K12" s="103">
        <f t="shared" si="1"/>
        <v>-0.5</v>
      </c>
    </row>
    <row r="13" spans="1:13" x14ac:dyDescent="0.2">
      <c r="A13" s="194" t="s">
        <v>54</v>
      </c>
      <c r="B13" s="75" t="s">
        <v>55</v>
      </c>
      <c r="C13" s="76">
        <v>1450</v>
      </c>
      <c r="D13" s="76">
        <v>1374.12</v>
      </c>
      <c r="E13" s="99"/>
      <c r="F13" s="274"/>
      <c r="G13" s="76">
        <v>1450</v>
      </c>
      <c r="H13" s="492">
        <v>1617</v>
      </c>
      <c r="I13" s="272">
        <v>1528</v>
      </c>
      <c r="J13" s="273">
        <f t="shared" si="0"/>
        <v>167</v>
      </c>
      <c r="K13" s="103">
        <f t="shared" si="1"/>
        <v>0.11517241379310345</v>
      </c>
    </row>
    <row r="14" spans="1:13" x14ac:dyDescent="0.2">
      <c r="A14" s="194" t="s">
        <v>105</v>
      </c>
      <c r="B14" s="75" t="s">
        <v>127</v>
      </c>
      <c r="C14" s="76">
        <v>11000</v>
      </c>
      <c r="D14" s="76">
        <v>7338.84</v>
      </c>
      <c r="E14" s="99"/>
      <c r="F14" s="9"/>
      <c r="G14" s="76">
        <v>11000</v>
      </c>
      <c r="H14" s="492">
        <v>8500</v>
      </c>
      <c r="I14" s="272">
        <v>11346</v>
      </c>
      <c r="J14" s="273">
        <f t="shared" si="0"/>
        <v>-2500</v>
      </c>
      <c r="K14" s="103">
        <f t="shared" si="1"/>
        <v>-0.22727272727272727</v>
      </c>
    </row>
    <row r="15" spans="1:13" x14ac:dyDescent="0.2">
      <c r="A15" s="194" t="s">
        <v>128</v>
      </c>
      <c r="B15" s="75" t="s">
        <v>306</v>
      </c>
      <c r="C15" s="76"/>
      <c r="D15" s="76"/>
      <c r="E15" s="99"/>
      <c r="F15" s="275"/>
      <c r="G15" s="76"/>
      <c r="H15" s="492"/>
      <c r="I15" s="105"/>
      <c r="J15" s="273">
        <f t="shared" si="0"/>
        <v>0</v>
      </c>
      <c r="K15" s="103" t="e">
        <f t="shared" si="1"/>
        <v>#DIV/0!</v>
      </c>
    </row>
    <row r="16" spans="1:13" x14ac:dyDescent="0.2">
      <c r="A16" s="194" t="s">
        <v>186</v>
      </c>
      <c r="B16" s="75" t="s">
        <v>307</v>
      </c>
      <c r="C16" s="79">
        <v>3800</v>
      </c>
      <c r="D16" s="76">
        <v>3000.42</v>
      </c>
      <c r="E16" s="99"/>
      <c r="F16" s="9"/>
      <c r="G16" s="79">
        <v>3800</v>
      </c>
      <c r="H16" s="491">
        <v>3500</v>
      </c>
      <c r="I16" s="272">
        <v>3383</v>
      </c>
      <c r="J16" s="273">
        <f t="shared" si="0"/>
        <v>-300</v>
      </c>
      <c r="K16" s="103">
        <f t="shared" si="1"/>
        <v>-7.8947368421052627E-2</v>
      </c>
    </row>
    <row r="17" spans="1:11" x14ac:dyDescent="0.2">
      <c r="A17" s="194" t="s">
        <v>188</v>
      </c>
      <c r="B17" s="75" t="s">
        <v>308</v>
      </c>
      <c r="C17" s="76">
        <v>2700</v>
      </c>
      <c r="D17" s="76">
        <v>1731.13</v>
      </c>
      <c r="E17" s="99"/>
      <c r="F17" s="9"/>
      <c r="G17" s="76">
        <v>2700</v>
      </c>
      <c r="H17" s="492">
        <v>2700</v>
      </c>
      <c r="I17" s="272">
        <v>2350</v>
      </c>
      <c r="J17" s="273">
        <f t="shared" si="0"/>
        <v>0</v>
      </c>
      <c r="K17" s="103">
        <f t="shared" si="1"/>
        <v>0</v>
      </c>
    </row>
    <row r="18" spans="1:11" x14ac:dyDescent="0.2">
      <c r="A18" s="194" t="s">
        <v>309</v>
      </c>
      <c r="B18" s="107" t="s">
        <v>310</v>
      </c>
      <c r="C18" s="76">
        <v>300</v>
      </c>
      <c r="D18" s="76">
        <v>87</v>
      </c>
      <c r="E18" s="99"/>
      <c r="F18" s="276"/>
      <c r="G18" s="76">
        <v>300</v>
      </c>
      <c r="H18" s="492">
        <v>180</v>
      </c>
      <c r="I18" s="272">
        <v>188</v>
      </c>
      <c r="J18" s="273">
        <f t="shared" si="0"/>
        <v>-120</v>
      </c>
      <c r="K18" s="103">
        <f t="shared" si="1"/>
        <v>-0.4</v>
      </c>
    </row>
    <row r="19" spans="1:11" x14ac:dyDescent="0.2">
      <c r="A19" s="194" t="s">
        <v>311</v>
      </c>
      <c r="B19" s="75" t="s">
        <v>312</v>
      </c>
      <c r="C19" s="76">
        <v>4000</v>
      </c>
      <c r="D19" s="76">
        <v>0</v>
      </c>
      <c r="E19" s="99"/>
      <c r="F19" s="9"/>
      <c r="G19" s="76">
        <v>4000</v>
      </c>
      <c r="H19" s="492">
        <v>4000</v>
      </c>
      <c r="I19" s="272">
        <v>3067</v>
      </c>
      <c r="J19" s="273">
        <f t="shared" si="0"/>
        <v>0</v>
      </c>
      <c r="K19" s="103">
        <f t="shared" si="1"/>
        <v>0</v>
      </c>
    </row>
    <row r="20" spans="1:11" x14ac:dyDescent="0.2">
      <c r="A20" s="194" t="s">
        <v>313</v>
      </c>
      <c r="B20" s="75" t="s">
        <v>314</v>
      </c>
      <c r="C20" s="76">
        <v>200</v>
      </c>
      <c r="D20" s="76">
        <v>258.44</v>
      </c>
      <c r="E20" s="99"/>
      <c r="F20" s="276"/>
      <c r="G20" s="76">
        <v>200</v>
      </c>
      <c r="H20" s="492">
        <v>250</v>
      </c>
      <c r="I20" s="272">
        <v>103</v>
      </c>
      <c r="J20" s="273">
        <f t="shared" si="0"/>
        <v>50</v>
      </c>
      <c r="K20" s="103">
        <f t="shared" si="1"/>
        <v>0.25</v>
      </c>
    </row>
    <row r="21" spans="1:11" x14ac:dyDescent="0.2">
      <c r="A21" s="194" t="s">
        <v>190</v>
      </c>
      <c r="B21" s="75" t="s">
        <v>315</v>
      </c>
      <c r="C21" s="76" t="s">
        <v>621</v>
      </c>
      <c r="D21" s="76"/>
      <c r="E21" s="99"/>
      <c r="F21" s="276"/>
      <c r="G21" s="76" t="s">
        <v>621</v>
      </c>
      <c r="H21" s="492"/>
      <c r="I21" s="272"/>
      <c r="J21" s="273" t="e">
        <f t="shared" si="0"/>
        <v>#VALUE!</v>
      </c>
      <c r="K21" s="103" t="e">
        <f t="shared" si="1"/>
        <v>#VALUE!</v>
      </c>
    </row>
    <row r="22" spans="1:11" x14ac:dyDescent="0.2">
      <c r="A22" s="194" t="s">
        <v>316</v>
      </c>
      <c r="B22" s="75" t="s">
        <v>317</v>
      </c>
      <c r="C22" s="76" t="s">
        <v>621</v>
      </c>
      <c r="D22" s="76"/>
      <c r="E22" s="99"/>
      <c r="F22" s="9"/>
      <c r="G22" s="76" t="s">
        <v>621</v>
      </c>
      <c r="H22" s="492"/>
      <c r="I22" s="272"/>
      <c r="J22" s="273" t="e">
        <f t="shared" si="0"/>
        <v>#VALUE!</v>
      </c>
      <c r="K22" s="103" t="e">
        <f t="shared" si="1"/>
        <v>#VALUE!</v>
      </c>
    </row>
    <row r="23" spans="1:11" x14ac:dyDescent="0.2">
      <c r="A23" s="194" t="s">
        <v>318</v>
      </c>
      <c r="B23" s="75" t="s">
        <v>319</v>
      </c>
      <c r="C23" s="76" t="s">
        <v>621</v>
      </c>
      <c r="D23" s="76">
        <v>5.94</v>
      </c>
      <c r="E23" s="99"/>
      <c r="F23" s="9"/>
      <c r="G23" s="76" t="s">
        <v>621</v>
      </c>
      <c r="H23" s="492"/>
      <c r="I23" s="272"/>
      <c r="J23" s="273" t="e">
        <f t="shared" si="0"/>
        <v>#VALUE!</v>
      </c>
      <c r="K23" s="103" t="e">
        <f t="shared" si="1"/>
        <v>#VALUE!</v>
      </c>
    </row>
    <row r="24" spans="1:11" x14ac:dyDescent="0.2">
      <c r="A24" s="194" t="s">
        <v>56</v>
      </c>
      <c r="B24" s="75" t="s">
        <v>320</v>
      </c>
      <c r="C24" s="76">
        <v>1000</v>
      </c>
      <c r="D24" s="76">
        <v>195.98</v>
      </c>
      <c r="E24" s="99"/>
      <c r="F24" s="9"/>
      <c r="G24" s="76">
        <v>1000</v>
      </c>
      <c r="H24" s="492">
        <v>500</v>
      </c>
      <c r="I24" s="272">
        <v>1494</v>
      </c>
      <c r="J24" s="273">
        <f t="shared" si="0"/>
        <v>-500</v>
      </c>
      <c r="K24" s="103">
        <f t="shared" si="1"/>
        <v>-0.5</v>
      </c>
    </row>
    <row r="25" spans="1:11" x14ac:dyDescent="0.2">
      <c r="A25" s="194" t="s">
        <v>321</v>
      </c>
      <c r="B25" s="75" t="s">
        <v>322</v>
      </c>
      <c r="C25" s="76">
        <v>500</v>
      </c>
      <c r="D25" s="76">
        <v>318.77999999999997</v>
      </c>
      <c r="E25" s="99"/>
      <c r="F25" s="9"/>
      <c r="G25" s="76">
        <v>500</v>
      </c>
      <c r="H25" s="492">
        <v>500</v>
      </c>
      <c r="I25" s="272">
        <v>398</v>
      </c>
      <c r="J25" s="273">
        <f t="shared" si="0"/>
        <v>0</v>
      </c>
      <c r="K25" s="103">
        <f t="shared" si="1"/>
        <v>0</v>
      </c>
    </row>
    <row r="26" spans="1:11" x14ac:dyDescent="0.2">
      <c r="A26" s="194" t="s">
        <v>323</v>
      </c>
      <c r="B26" s="107" t="s">
        <v>324</v>
      </c>
      <c r="C26" s="76">
        <v>900</v>
      </c>
      <c r="D26" s="76">
        <v>1302.8800000000001</v>
      </c>
      <c r="E26" s="99"/>
      <c r="F26" s="9"/>
      <c r="G26" s="76">
        <v>900</v>
      </c>
      <c r="H26" s="492">
        <v>1500</v>
      </c>
      <c r="I26" s="272">
        <v>1230</v>
      </c>
      <c r="J26" s="273">
        <f t="shared" si="0"/>
        <v>600</v>
      </c>
      <c r="K26" s="103">
        <f t="shared" si="1"/>
        <v>0.66666666666666663</v>
      </c>
    </row>
    <row r="27" spans="1:11" x14ac:dyDescent="0.2">
      <c r="A27" s="194" t="s">
        <v>325</v>
      </c>
      <c r="B27" s="75" t="s">
        <v>326</v>
      </c>
      <c r="C27" s="76">
        <v>200</v>
      </c>
      <c r="D27" s="76">
        <v>194.92</v>
      </c>
      <c r="E27" s="99"/>
      <c r="F27" s="276"/>
      <c r="G27" s="76">
        <v>200</v>
      </c>
      <c r="H27" s="492">
        <v>200</v>
      </c>
      <c r="I27" s="272">
        <v>186</v>
      </c>
      <c r="J27" s="273">
        <f t="shared" si="0"/>
        <v>0</v>
      </c>
      <c r="K27" s="103">
        <f t="shared" si="1"/>
        <v>0</v>
      </c>
    </row>
    <row r="28" spans="1:11" x14ac:dyDescent="0.2">
      <c r="A28" s="194" t="s">
        <v>327</v>
      </c>
      <c r="B28" s="75" t="s">
        <v>328</v>
      </c>
      <c r="C28" s="76">
        <v>5500</v>
      </c>
      <c r="D28" s="76">
        <v>2369.13</v>
      </c>
      <c r="E28" s="99"/>
      <c r="F28" s="9"/>
      <c r="G28" s="76">
        <v>5500</v>
      </c>
      <c r="H28" s="492">
        <v>2000</v>
      </c>
      <c r="I28" s="272">
        <v>5947</v>
      </c>
      <c r="J28" s="273">
        <f t="shared" si="0"/>
        <v>-3500</v>
      </c>
      <c r="K28" s="103">
        <f t="shared" si="1"/>
        <v>-0.63636363636363635</v>
      </c>
    </row>
    <row r="29" spans="1:11" x14ac:dyDescent="0.2">
      <c r="A29" s="194" t="s">
        <v>329</v>
      </c>
      <c r="B29" s="75" t="s">
        <v>330</v>
      </c>
      <c r="C29" s="76">
        <v>5500</v>
      </c>
      <c r="D29" s="76">
        <v>3872.44</v>
      </c>
      <c r="E29" s="99"/>
      <c r="F29" s="274"/>
      <c r="G29" s="76">
        <v>5500</v>
      </c>
      <c r="H29" s="492">
        <v>5000</v>
      </c>
      <c r="I29" s="272">
        <v>3993</v>
      </c>
      <c r="J29" s="273">
        <f t="shared" si="0"/>
        <v>-500</v>
      </c>
      <c r="K29" s="103">
        <f t="shared" si="1"/>
        <v>-9.0909090909090912E-2</v>
      </c>
    </row>
    <row r="30" spans="1:11" x14ac:dyDescent="0.2">
      <c r="A30" s="194" t="s">
        <v>331</v>
      </c>
      <c r="B30" s="75" t="s">
        <v>71</v>
      </c>
      <c r="C30" s="76">
        <v>200</v>
      </c>
      <c r="D30" s="76">
        <v>80</v>
      </c>
      <c r="E30" s="99"/>
      <c r="F30" s="277"/>
      <c r="G30" s="76">
        <v>200</v>
      </c>
      <c r="H30" s="492">
        <v>80</v>
      </c>
      <c r="I30" s="272">
        <v>82</v>
      </c>
      <c r="J30" s="273">
        <f t="shared" si="0"/>
        <v>-120</v>
      </c>
      <c r="K30" s="103">
        <f t="shared" si="1"/>
        <v>-0.6</v>
      </c>
    </row>
    <row r="31" spans="1:11" hidden="1" x14ac:dyDescent="0.2">
      <c r="A31" s="194" t="s">
        <v>332</v>
      </c>
      <c r="B31" s="75" t="s">
        <v>333</v>
      </c>
      <c r="C31" s="76"/>
      <c r="D31" s="76"/>
      <c r="E31" s="99"/>
      <c r="F31" s="9"/>
      <c r="G31" s="76"/>
      <c r="H31" s="492"/>
      <c r="I31" s="105"/>
      <c r="J31" s="273">
        <f t="shared" si="0"/>
        <v>0</v>
      </c>
      <c r="K31" s="103" t="e">
        <f t="shared" si="1"/>
        <v>#DIV/0!</v>
      </c>
    </row>
    <row r="32" spans="1:11" x14ac:dyDescent="0.2">
      <c r="A32" s="194" t="s">
        <v>334</v>
      </c>
      <c r="B32" s="75" t="s">
        <v>335</v>
      </c>
      <c r="C32" s="76">
        <v>4600</v>
      </c>
      <c r="D32" s="76">
        <v>2149.46</v>
      </c>
      <c r="E32" s="99"/>
      <c r="F32" s="9"/>
      <c r="G32" s="76">
        <v>4600</v>
      </c>
      <c r="H32" s="492">
        <v>4200</v>
      </c>
      <c r="I32" s="272">
        <v>3894</v>
      </c>
      <c r="J32" s="273">
        <f t="shared" si="0"/>
        <v>-400</v>
      </c>
      <c r="K32" s="103">
        <f t="shared" si="1"/>
        <v>-8.6956521739130432E-2</v>
      </c>
    </row>
    <row r="33" spans="1:11" hidden="1" x14ac:dyDescent="0.2">
      <c r="A33" s="278" t="s">
        <v>139</v>
      </c>
      <c r="B33" s="279" t="s">
        <v>336</v>
      </c>
      <c r="C33" s="173"/>
      <c r="D33" s="76"/>
      <c r="E33" s="99"/>
      <c r="F33" s="9"/>
      <c r="G33" s="173"/>
      <c r="H33" s="493"/>
      <c r="I33" s="105"/>
      <c r="J33" s="273">
        <f t="shared" si="0"/>
        <v>0</v>
      </c>
      <c r="K33" s="103" t="e">
        <f t="shared" si="1"/>
        <v>#DIV/0!</v>
      </c>
    </row>
    <row r="34" spans="1:11" x14ac:dyDescent="0.2">
      <c r="A34" s="194" t="s">
        <v>337</v>
      </c>
      <c r="B34" s="75" t="s">
        <v>338</v>
      </c>
      <c r="C34" s="182">
        <v>6000</v>
      </c>
      <c r="D34" s="76">
        <v>12516.18</v>
      </c>
      <c r="E34" s="99"/>
      <c r="F34" s="9"/>
      <c r="G34" s="182">
        <v>6000</v>
      </c>
      <c r="H34" s="494">
        <v>6000</v>
      </c>
      <c r="I34" s="272">
        <v>8708</v>
      </c>
      <c r="J34" s="273">
        <f t="shared" si="0"/>
        <v>0</v>
      </c>
      <c r="K34" s="103">
        <f t="shared" si="1"/>
        <v>0</v>
      </c>
    </row>
    <row r="35" spans="1:11" x14ac:dyDescent="0.2">
      <c r="A35" s="194" t="s">
        <v>339</v>
      </c>
      <c r="B35" s="75" t="s">
        <v>340</v>
      </c>
      <c r="C35" s="182" t="s">
        <v>621</v>
      </c>
      <c r="D35" s="76"/>
      <c r="E35" s="99"/>
      <c r="F35" s="9"/>
      <c r="G35" s="182" t="s">
        <v>621</v>
      </c>
      <c r="H35" s="494"/>
      <c r="I35" s="105"/>
      <c r="J35" s="273" t="e">
        <f t="shared" si="0"/>
        <v>#VALUE!</v>
      </c>
      <c r="K35" s="103" t="e">
        <f t="shared" si="1"/>
        <v>#VALUE!</v>
      </c>
    </row>
    <row r="36" spans="1:11" hidden="1" x14ac:dyDescent="0.2">
      <c r="A36" s="194" t="s">
        <v>341</v>
      </c>
      <c r="B36" s="75" t="s">
        <v>276</v>
      </c>
      <c r="C36" s="173"/>
      <c r="D36" s="76"/>
      <c r="E36" s="99"/>
      <c r="F36" s="9"/>
      <c r="G36" s="173"/>
      <c r="H36" s="493"/>
      <c r="I36" s="105"/>
      <c r="J36" s="273">
        <f t="shared" si="0"/>
        <v>0</v>
      </c>
      <c r="K36" s="103" t="e">
        <f t="shared" si="1"/>
        <v>#DIV/0!</v>
      </c>
    </row>
    <row r="37" spans="1:11" hidden="1" x14ac:dyDescent="0.2">
      <c r="A37" s="278" t="s">
        <v>342</v>
      </c>
      <c r="B37" s="279" t="s">
        <v>343</v>
      </c>
      <c r="C37" s="173"/>
      <c r="D37" s="76"/>
      <c r="E37" s="99"/>
      <c r="F37" s="9"/>
      <c r="G37" s="173"/>
      <c r="H37" s="493"/>
      <c r="I37" s="105"/>
      <c r="J37" s="273">
        <f t="shared" si="0"/>
        <v>0</v>
      </c>
      <c r="K37" s="103" t="e">
        <f t="shared" si="1"/>
        <v>#DIV/0!</v>
      </c>
    </row>
    <row r="38" spans="1:11" hidden="1" x14ac:dyDescent="0.2">
      <c r="A38" s="194" t="s">
        <v>344</v>
      </c>
      <c r="B38" s="75" t="s">
        <v>345</v>
      </c>
      <c r="C38" s="173"/>
      <c r="D38" s="76"/>
      <c r="E38" s="99"/>
      <c r="F38" s="276"/>
      <c r="G38" s="173"/>
      <c r="H38" s="493"/>
      <c r="I38" s="105"/>
      <c r="J38" s="273">
        <f t="shared" si="0"/>
        <v>0</v>
      </c>
      <c r="K38" s="103" t="e">
        <f t="shared" si="1"/>
        <v>#DIV/0!</v>
      </c>
    </row>
    <row r="39" spans="1:11" hidden="1" x14ac:dyDescent="0.2">
      <c r="A39" s="194" t="s">
        <v>66</v>
      </c>
      <c r="B39" s="279" t="s">
        <v>346</v>
      </c>
      <c r="C39" s="173"/>
      <c r="D39" s="76"/>
      <c r="E39" s="99"/>
      <c r="F39" s="277"/>
      <c r="G39" s="173"/>
      <c r="H39" s="493"/>
      <c r="I39" s="105"/>
      <c r="J39" s="273">
        <f t="shared" si="0"/>
        <v>0</v>
      </c>
      <c r="K39" s="103" t="e">
        <f t="shared" si="1"/>
        <v>#DIV/0!</v>
      </c>
    </row>
    <row r="40" spans="1:11" x14ac:dyDescent="0.2">
      <c r="A40" s="194" t="s">
        <v>130</v>
      </c>
      <c r="B40" s="75" t="s">
        <v>131</v>
      </c>
      <c r="C40" s="76">
        <v>9500</v>
      </c>
      <c r="D40" s="76">
        <v>10150.14</v>
      </c>
      <c r="E40" s="99"/>
      <c r="F40" s="9"/>
      <c r="G40" s="76">
        <v>9500</v>
      </c>
      <c r="H40" s="492">
        <v>9500</v>
      </c>
      <c r="I40" s="272">
        <v>10740</v>
      </c>
      <c r="J40" s="273">
        <f t="shared" si="0"/>
        <v>0</v>
      </c>
      <c r="K40" s="103">
        <f t="shared" si="1"/>
        <v>0</v>
      </c>
    </row>
    <row r="41" spans="1:11" x14ac:dyDescent="0.2">
      <c r="A41" s="194" t="s">
        <v>347</v>
      </c>
      <c r="B41" s="75" t="s">
        <v>348</v>
      </c>
      <c r="C41" s="76">
        <v>1400</v>
      </c>
      <c r="D41" s="76">
        <v>2368.7600000000002</v>
      </c>
      <c r="E41" s="99"/>
      <c r="F41" s="276"/>
      <c r="G41" s="76">
        <v>1400</v>
      </c>
      <c r="H41" s="492">
        <v>1800</v>
      </c>
      <c r="I41" s="272">
        <v>2191</v>
      </c>
      <c r="J41" s="273">
        <f t="shared" si="0"/>
        <v>400</v>
      </c>
      <c r="K41" s="103">
        <f t="shared" si="1"/>
        <v>0.2857142857142857</v>
      </c>
    </row>
    <row r="42" spans="1:11" hidden="1" x14ac:dyDescent="0.2">
      <c r="A42" s="194" t="s">
        <v>349</v>
      </c>
      <c r="B42" s="75" t="s">
        <v>350</v>
      </c>
      <c r="C42" s="76"/>
      <c r="D42" s="76"/>
      <c r="E42" s="99"/>
      <c r="F42" s="9"/>
      <c r="G42" s="76"/>
      <c r="H42" s="492"/>
      <c r="I42" s="105"/>
      <c r="J42" s="273">
        <f t="shared" si="0"/>
        <v>0</v>
      </c>
      <c r="K42" s="103" t="e">
        <f t="shared" si="1"/>
        <v>#DIV/0!</v>
      </c>
    </row>
    <row r="43" spans="1:11" x14ac:dyDescent="0.2">
      <c r="A43" s="194" t="s">
        <v>72</v>
      </c>
      <c r="B43" s="75" t="s">
        <v>73</v>
      </c>
      <c r="C43" s="76">
        <v>300</v>
      </c>
      <c r="D43" s="76">
        <v>241.38</v>
      </c>
      <c r="E43" s="99"/>
      <c r="F43" s="9"/>
      <c r="G43" s="76">
        <v>300</v>
      </c>
      <c r="H43" s="492">
        <v>350</v>
      </c>
      <c r="I43" s="272">
        <v>419</v>
      </c>
      <c r="J43" s="273">
        <f t="shared" si="0"/>
        <v>50</v>
      </c>
      <c r="K43" s="103">
        <f t="shared" si="1"/>
        <v>0.16666666666666666</v>
      </c>
    </row>
    <row r="44" spans="1:11" x14ac:dyDescent="0.2">
      <c r="A44" s="194" t="s">
        <v>110</v>
      </c>
      <c r="B44" s="75" t="s">
        <v>351</v>
      </c>
      <c r="C44" s="76">
        <v>32000</v>
      </c>
      <c r="D44" s="76">
        <v>16229.26</v>
      </c>
      <c r="E44" s="99"/>
      <c r="F44" s="9"/>
      <c r="G44" s="76">
        <v>32000</v>
      </c>
      <c r="H44" s="492">
        <v>26000</v>
      </c>
      <c r="I44" s="272">
        <v>23490</v>
      </c>
      <c r="J44" s="273">
        <f t="shared" si="0"/>
        <v>-6000</v>
      </c>
      <c r="K44" s="103">
        <f t="shared" si="1"/>
        <v>-0.1875</v>
      </c>
    </row>
    <row r="45" spans="1:11" x14ac:dyDescent="0.2">
      <c r="A45" s="194" t="s">
        <v>352</v>
      </c>
      <c r="B45" s="75" t="s">
        <v>353</v>
      </c>
      <c r="C45" s="76">
        <v>1500</v>
      </c>
      <c r="D45" s="76">
        <v>1469.66</v>
      </c>
      <c r="E45" s="99"/>
      <c r="F45" s="9"/>
      <c r="G45" s="76">
        <v>1500</v>
      </c>
      <c r="H45" s="492">
        <v>1500</v>
      </c>
      <c r="I45" s="272">
        <v>1351</v>
      </c>
      <c r="J45" s="273">
        <f t="shared" si="0"/>
        <v>0</v>
      </c>
      <c r="K45" s="103">
        <f t="shared" si="1"/>
        <v>0</v>
      </c>
    </row>
    <row r="46" spans="1:11" x14ac:dyDescent="0.2">
      <c r="A46" s="194" t="s">
        <v>249</v>
      </c>
      <c r="B46" s="75" t="s">
        <v>354</v>
      </c>
      <c r="C46" s="76">
        <v>6300</v>
      </c>
      <c r="D46" s="76">
        <v>6039.53</v>
      </c>
      <c r="E46" s="99"/>
      <c r="F46" s="9"/>
      <c r="G46" s="76">
        <v>6300</v>
      </c>
      <c r="H46" s="492">
        <v>6200</v>
      </c>
      <c r="I46" s="272">
        <v>6045</v>
      </c>
      <c r="J46" s="273">
        <f t="shared" si="0"/>
        <v>-100</v>
      </c>
      <c r="K46" s="103">
        <f t="shared" si="1"/>
        <v>-1.5873015873015872E-2</v>
      </c>
    </row>
    <row r="47" spans="1:11" x14ac:dyDescent="0.2">
      <c r="A47" s="194" t="s">
        <v>355</v>
      </c>
      <c r="B47" s="75" t="s">
        <v>356</v>
      </c>
      <c r="C47" s="76">
        <v>230000</v>
      </c>
      <c r="D47" s="76">
        <v>238521.15</v>
      </c>
      <c r="E47" s="99"/>
      <c r="F47" s="9"/>
      <c r="G47" s="76">
        <v>230000</v>
      </c>
      <c r="H47" s="492">
        <v>250000</v>
      </c>
      <c r="I47" s="272">
        <v>222590</v>
      </c>
      <c r="J47" s="273">
        <f t="shared" si="0"/>
        <v>20000</v>
      </c>
      <c r="K47" s="103">
        <f t="shared" si="1"/>
        <v>8.6956521739130432E-2</v>
      </c>
    </row>
    <row r="48" spans="1:11" hidden="1" x14ac:dyDescent="0.2">
      <c r="A48" s="74" t="s">
        <v>357</v>
      </c>
      <c r="B48" s="280" t="s">
        <v>358</v>
      </c>
      <c r="C48" s="173"/>
      <c r="D48" s="76"/>
      <c r="E48" s="99"/>
      <c r="F48" s="9"/>
      <c r="G48" s="173"/>
      <c r="H48" s="493"/>
      <c r="I48" s="105"/>
      <c r="J48" s="273">
        <f t="shared" si="0"/>
        <v>0</v>
      </c>
      <c r="K48" s="103" t="e">
        <f t="shared" si="1"/>
        <v>#DIV/0!</v>
      </c>
    </row>
    <row r="49" spans="1:11" x14ac:dyDescent="0.2">
      <c r="A49" s="194" t="s">
        <v>359</v>
      </c>
      <c r="B49" s="75" t="s">
        <v>360</v>
      </c>
      <c r="C49" s="202">
        <v>3000</v>
      </c>
      <c r="D49" s="76">
        <v>4337.37</v>
      </c>
      <c r="E49" s="99"/>
      <c r="F49" s="9"/>
      <c r="G49" s="202">
        <v>3000</v>
      </c>
      <c r="H49" s="202">
        <v>3000</v>
      </c>
      <c r="I49" s="105">
        <v>2382</v>
      </c>
      <c r="J49" s="273">
        <f t="shared" si="0"/>
        <v>0</v>
      </c>
      <c r="K49" s="103">
        <f t="shared" si="1"/>
        <v>0</v>
      </c>
    </row>
    <row r="50" spans="1:11" x14ac:dyDescent="0.2">
      <c r="A50" s="281" t="s">
        <v>361</v>
      </c>
      <c r="B50" s="184" t="s">
        <v>362</v>
      </c>
      <c r="C50" s="76">
        <v>2800</v>
      </c>
      <c r="D50" s="76">
        <v>1011.87</v>
      </c>
      <c r="E50" s="99"/>
      <c r="F50" s="276"/>
      <c r="G50" s="76">
        <v>2800</v>
      </c>
      <c r="H50" s="492">
        <v>3000</v>
      </c>
      <c r="I50" s="105">
        <v>4368</v>
      </c>
      <c r="J50" s="273">
        <f t="shared" si="0"/>
        <v>200</v>
      </c>
      <c r="K50" s="103">
        <f t="shared" si="1"/>
        <v>7.1428571428571425E-2</v>
      </c>
    </row>
    <row r="51" spans="1:11" x14ac:dyDescent="0.2">
      <c r="A51" s="281" t="s">
        <v>363</v>
      </c>
      <c r="B51" s="184" t="s">
        <v>364</v>
      </c>
      <c r="C51" s="76">
        <v>2000</v>
      </c>
      <c r="D51" s="76">
        <v>4772.82</v>
      </c>
      <c r="E51" s="99"/>
      <c r="F51" s="276"/>
      <c r="G51" s="76">
        <v>2000</v>
      </c>
      <c r="H51" s="492">
        <v>3000</v>
      </c>
      <c r="I51" s="105">
        <v>2896</v>
      </c>
      <c r="J51" s="273">
        <f t="shared" si="0"/>
        <v>1000</v>
      </c>
      <c r="K51" s="103">
        <f t="shared" si="1"/>
        <v>0.5</v>
      </c>
    </row>
    <row r="52" spans="1:11" x14ac:dyDescent="0.2">
      <c r="A52" s="281"/>
      <c r="B52" s="184" t="s">
        <v>365</v>
      </c>
      <c r="C52" s="76">
        <v>500</v>
      </c>
      <c r="D52" s="76">
        <v>6101.91</v>
      </c>
      <c r="E52" s="99"/>
      <c r="F52" s="276"/>
      <c r="G52" s="76">
        <v>500</v>
      </c>
      <c r="H52" s="492">
        <v>3000</v>
      </c>
      <c r="I52" s="105">
        <v>3649</v>
      </c>
      <c r="J52" s="273">
        <f t="shared" si="0"/>
        <v>2500</v>
      </c>
      <c r="K52" s="103">
        <f t="shared" si="1"/>
        <v>5</v>
      </c>
    </row>
    <row r="53" spans="1:11" x14ac:dyDescent="0.2">
      <c r="A53" s="281"/>
      <c r="B53" s="184" t="s">
        <v>366</v>
      </c>
      <c r="C53" s="76">
        <v>1500</v>
      </c>
      <c r="D53" s="76">
        <v>2478.9499999999998</v>
      </c>
      <c r="E53" s="99"/>
      <c r="F53" s="276"/>
      <c r="G53" s="76">
        <v>1500</v>
      </c>
      <c r="H53" s="492">
        <v>1500</v>
      </c>
      <c r="I53" s="105">
        <v>334</v>
      </c>
      <c r="J53" s="273">
        <f t="shared" si="0"/>
        <v>0</v>
      </c>
      <c r="K53" s="103">
        <f t="shared" si="1"/>
        <v>0</v>
      </c>
    </row>
    <row r="54" spans="1:11" x14ac:dyDescent="0.2">
      <c r="A54" s="281"/>
      <c r="B54" s="75" t="s">
        <v>622</v>
      </c>
      <c r="C54" s="81"/>
      <c r="D54" s="202">
        <v>2685.65</v>
      </c>
      <c r="E54" s="82"/>
      <c r="F54" s="7"/>
      <c r="G54" s="81"/>
      <c r="H54" s="495">
        <v>2000</v>
      </c>
      <c r="I54" s="105">
        <v>1016</v>
      </c>
      <c r="J54" s="273"/>
      <c r="K54" s="103"/>
    </row>
    <row r="55" spans="1:11" x14ac:dyDescent="0.2">
      <c r="A55" s="281"/>
      <c r="B55" s="75" t="s">
        <v>623</v>
      </c>
      <c r="C55" s="182">
        <v>1000</v>
      </c>
      <c r="D55" s="202">
        <v>1320.7</v>
      </c>
      <c r="E55" s="82"/>
      <c r="F55" s="7"/>
      <c r="G55" s="182">
        <v>1000</v>
      </c>
      <c r="H55" s="495">
        <v>1500</v>
      </c>
      <c r="I55" s="105">
        <v>71</v>
      </c>
      <c r="J55" s="273"/>
      <c r="K55" s="103"/>
    </row>
    <row r="56" spans="1:11" x14ac:dyDescent="0.2">
      <c r="A56" s="281"/>
      <c r="B56" s="75" t="s">
        <v>624</v>
      </c>
      <c r="C56" s="182">
        <v>1000</v>
      </c>
      <c r="D56" s="202">
        <v>1000.39</v>
      </c>
      <c r="E56" s="82"/>
      <c r="F56" s="7"/>
      <c r="G56" s="182">
        <v>1000</v>
      </c>
      <c r="H56" s="495">
        <v>1000</v>
      </c>
      <c r="I56" s="105">
        <v>104</v>
      </c>
      <c r="J56" s="273"/>
      <c r="K56" s="103"/>
    </row>
    <row r="57" spans="1:11" ht="15.75" x14ac:dyDescent="0.25">
      <c r="A57" s="68" t="s">
        <v>88</v>
      </c>
      <c r="B57" s="95" t="s">
        <v>296</v>
      </c>
      <c r="C57" s="238">
        <f>SUM(C3:C56)</f>
        <v>751420</v>
      </c>
      <c r="D57" s="282">
        <f>SUM(D3:D56)</f>
        <v>737319.51</v>
      </c>
      <c r="E57" s="283">
        <f>SUM(E3:E50)</f>
        <v>0</v>
      </c>
      <c r="F57" s="284">
        <f>SUM(F3:F48)</f>
        <v>0</v>
      </c>
      <c r="G57" s="285">
        <f>SUM(G3:G53)</f>
        <v>749420</v>
      </c>
      <c r="H57" s="286">
        <f>SUM(H3:H56)</f>
        <v>779447</v>
      </c>
      <c r="I57" s="287">
        <f>SUM(I3:I56)</f>
        <v>717423</v>
      </c>
      <c r="J57" s="273">
        <f>H57-C57</f>
        <v>28027</v>
      </c>
      <c r="K57" s="103">
        <f>J57/C57</f>
        <v>3.7298714434004954E-2</v>
      </c>
    </row>
    <row r="58" spans="1:11" x14ac:dyDescent="0.2">
      <c r="B58" s="86"/>
      <c r="C58" s="288"/>
      <c r="D58" s="289"/>
      <c r="E58" s="87"/>
      <c r="J58" s="290"/>
    </row>
    <row r="59" spans="1:11" x14ac:dyDescent="0.2">
      <c r="B59" s="86"/>
      <c r="C59" s="288"/>
      <c r="D59" s="289"/>
      <c r="E59" s="87"/>
      <c r="J59" s="290"/>
    </row>
    <row r="60" spans="1:11" x14ac:dyDescent="0.2">
      <c r="B60" s="86"/>
      <c r="C60" s="288"/>
      <c r="D60" s="289"/>
      <c r="E60" s="87"/>
      <c r="H60" s="166"/>
      <c r="J60" s="290"/>
    </row>
    <row r="61" spans="1:11" x14ac:dyDescent="0.2">
      <c r="B61" s="86"/>
      <c r="C61" s="288"/>
      <c r="D61" s="288"/>
      <c r="E61" s="87"/>
      <c r="J61" s="290"/>
    </row>
    <row r="62" spans="1:11" x14ac:dyDescent="0.2">
      <c r="C62" s="113"/>
      <c r="D62" s="291"/>
      <c r="E62" s="112"/>
      <c r="J62" s="115">
        <v>7.6499999999999999E-2</v>
      </c>
    </row>
    <row r="63" spans="1:11" x14ac:dyDescent="0.2">
      <c r="J63" s="115">
        <v>0.11169999999999999</v>
      </c>
    </row>
  </sheetData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tabColor theme="8" tint="0.59999389629810485"/>
    <pageSetUpPr fitToPage="1"/>
  </sheetPr>
  <dimension ref="A1:J6"/>
  <sheetViews>
    <sheetView zoomScaleNormal="100" workbookViewId="0">
      <selection activeCell="B19" sqref="B19"/>
    </sheetView>
  </sheetViews>
  <sheetFormatPr defaultRowHeight="12.75" x14ac:dyDescent="0.2"/>
  <cols>
    <col min="1" max="1" width="9.85546875" bestFit="1" customWidth="1"/>
    <col min="2" max="2" width="28.7109375" customWidth="1"/>
    <col min="3" max="3" width="11.28515625" customWidth="1"/>
    <col min="4" max="4" width="13.28515625" customWidth="1"/>
    <col min="5" max="5" width="11.28515625" hidden="1" customWidth="1"/>
    <col min="6" max="6" width="11.140625" hidden="1" customWidth="1"/>
    <col min="7" max="7" width="11.140625" customWidth="1"/>
    <col min="8" max="8" width="13.28515625" bestFit="1" customWidth="1"/>
    <col min="9" max="9" width="11.5703125" bestFit="1" customWidth="1"/>
    <col min="10" max="10" width="10" customWidth="1"/>
  </cols>
  <sheetData>
    <row r="1" spans="1:10" ht="61.5" customHeight="1" x14ac:dyDescent="0.2">
      <c r="A1" s="7" t="s">
        <v>1</v>
      </c>
      <c r="B1" s="292" t="s">
        <v>367</v>
      </c>
      <c r="C1" s="178" t="s">
        <v>640</v>
      </c>
      <c r="D1" s="178" t="s">
        <v>645</v>
      </c>
      <c r="E1" s="178" t="str">
        <f>'[1]Hwy 2020'!E1</f>
        <v>2019 Unaudited 09/30/2018</v>
      </c>
      <c r="F1" s="192" t="str">
        <f>'[1]Hwy 2020'!F1</f>
        <v>Comments, Changes
&amp; Suggestions</v>
      </c>
      <c r="G1" s="178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68" t="s">
        <v>368</v>
      </c>
      <c r="B2" s="69" t="s">
        <v>369</v>
      </c>
      <c r="C2" s="70"/>
      <c r="D2" s="70"/>
      <c r="E2" s="70"/>
      <c r="F2" s="7"/>
      <c r="G2" s="73"/>
      <c r="H2" s="73"/>
      <c r="I2" s="73"/>
      <c r="J2" s="73"/>
    </row>
    <row r="3" spans="1:10" x14ac:dyDescent="0.2">
      <c r="A3" s="74" t="s">
        <v>186</v>
      </c>
      <c r="B3" s="75" t="s">
        <v>307</v>
      </c>
      <c r="C3" s="59">
        <v>26000</v>
      </c>
      <c r="D3" s="59">
        <v>14581.65</v>
      </c>
      <c r="E3" s="59"/>
      <c r="F3" s="293"/>
      <c r="G3" s="105">
        <v>26000</v>
      </c>
      <c r="H3" s="195">
        <v>20000</v>
      </c>
      <c r="I3" s="21">
        <f>H3-C3</f>
        <v>-6000</v>
      </c>
      <c r="J3" s="103">
        <f>I3/C3</f>
        <v>-0.23076923076923078</v>
      </c>
    </row>
    <row r="4" spans="1:10" ht="15.75" x14ac:dyDescent="0.25">
      <c r="A4" s="68" t="s">
        <v>88</v>
      </c>
      <c r="B4" s="69" t="s">
        <v>369</v>
      </c>
      <c r="C4" s="23">
        <f>SUM(C3)</f>
        <v>26000</v>
      </c>
      <c r="D4" s="23">
        <f>SUM(D3)</f>
        <v>14581.65</v>
      </c>
      <c r="E4" s="23"/>
      <c r="F4" s="23"/>
      <c r="G4" s="23">
        <f>SUM(G3)</f>
        <v>26000</v>
      </c>
      <c r="H4" s="23">
        <f>SUM(H3)</f>
        <v>20000</v>
      </c>
      <c r="I4" s="21">
        <f>H4-C4</f>
        <v>-6000</v>
      </c>
      <c r="J4" s="103">
        <f>I4/C4</f>
        <v>-0.23076923076923078</v>
      </c>
    </row>
    <row r="5" spans="1:10" x14ac:dyDescent="0.2">
      <c r="B5" s="294"/>
      <c r="C5" s="295"/>
      <c r="D5" s="295"/>
      <c r="E5" s="295"/>
      <c r="H5" s="32"/>
    </row>
    <row r="6" spans="1:10" x14ac:dyDescent="0.2">
      <c r="C6" s="296"/>
      <c r="D6" s="297"/>
      <c r="E6" s="296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tabColor theme="8" tint="0.59999389629810485"/>
    <pageSetUpPr fitToPage="1"/>
  </sheetPr>
  <dimension ref="A1:K29"/>
  <sheetViews>
    <sheetView topLeftCell="A11" zoomScaleNormal="100" workbookViewId="0">
      <selection activeCell="B19" sqref="B19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89" customWidth="1"/>
    <col min="4" max="4" width="14" style="89" customWidth="1"/>
    <col min="5" max="5" width="11.42578125" style="89" hidden="1" customWidth="1"/>
    <col min="6" max="6" width="17.140625" style="41" hidden="1" customWidth="1"/>
    <col min="7" max="7" width="10" customWidth="1"/>
    <col min="8" max="8" width="13.28515625" style="89" bestFit="1" customWidth="1"/>
    <col min="9" max="9" width="9.42578125" bestFit="1" customWidth="1"/>
  </cols>
  <sheetData>
    <row r="1" spans="1:11" ht="44.25" customHeight="1" x14ac:dyDescent="0.2">
      <c r="A1" s="116"/>
      <c r="B1" s="298" t="s">
        <v>9</v>
      </c>
      <c r="C1" s="252" t="s">
        <v>640</v>
      </c>
      <c r="D1" s="252" t="s">
        <v>645</v>
      </c>
      <c r="E1" s="252" t="str">
        <f>'[1] St Lighting 2020'!E1</f>
        <v>2019 Unaudited 09/30/2018</v>
      </c>
      <c r="F1" s="156" t="s">
        <v>252</v>
      </c>
      <c r="G1" s="253" t="s">
        <v>642</v>
      </c>
      <c r="H1" s="253" t="s">
        <v>643</v>
      </c>
      <c r="I1" s="253" t="s">
        <v>35</v>
      </c>
      <c r="J1" s="253" t="s">
        <v>36</v>
      </c>
    </row>
    <row r="2" spans="1:11" ht="15.75" x14ac:dyDescent="0.2">
      <c r="A2" s="299" t="s">
        <v>370</v>
      </c>
      <c r="B2" s="69" t="s">
        <v>9</v>
      </c>
      <c r="C2" s="271"/>
      <c r="D2" s="271"/>
      <c r="E2" s="271"/>
      <c r="F2" s="7"/>
      <c r="G2" s="73"/>
      <c r="H2" s="71"/>
      <c r="I2" s="73"/>
      <c r="J2" s="73"/>
    </row>
    <row r="3" spans="1:11" x14ac:dyDescent="0.2">
      <c r="A3" s="300" t="s">
        <v>41</v>
      </c>
      <c r="B3" s="265" t="s">
        <v>371</v>
      </c>
      <c r="C3" s="76">
        <v>28000</v>
      </c>
      <c r="D3" s="76">
        <v>34953</v>
      </c>
      <c r="E3" s="76"/>
      <c r="F3" s="206"/>
      <c r="G3" s="76">
        <v>28000</v>
      </c>
      <c r="H3" s="492">
        <v>45000</v>
      </c>
      <c r="I3" s="21">
        <f>H3-C3</f>
        <v>17000</v>
      </c>
      <c r="J3" s="103">
        <f>I3/C3</f>
        <v>0.6071428571428571</v>
      </c>
    </row>
    <row r="4" spans="1:11" x14ac:dyDescent="0.2">
      <c r="A4" s="301" t="s">
        <v>121</v>
      </c>
      <c r="B4" s="205" t="s">
        <v>372</v>
      </c>
      <c r="C4" s="76">
        <v>1500</v>
      </c>
      <c r="D4" s="76">
        <v>1500</v>
      </c>
      <c r="E4" s="76"/>
      <c r="F4" s="274"/>
      <c r="G4" s="76">
        <v>1500</v>
      </c>
      <c r="H4" s="492">
        <v>1500</v>
      </c>
      <c r="I4" s="21">
        <f t="shared" ref="I4:I19" si="0">H4-C4</f>
        <v>0</v>
      </c>
      <c r="J4" s="103">
        <f t="shared" ref="J4:J20" si="1">I4/C4</f>
        <v>0</v>
      </c>
    </row>
    <row r="5" spans="1:11" x14ac:dyDescent="0.2">
      <c r="A5" s="300" t="s">
        <v>48</v>
      </c>
      <c r="B5" s="265" t="s">
        <v>100</v>
      </c>
      <c r="C5" s="76">
        <v>2257</v>
      </c>
      <c r="D5" s="76">
        <v>2826.99</v>
      </c>
      <c r="E5" s="76"/>
      <c r="F5" s="275"/>
      <c r="G5" s="76">
        <v>2257</v>
      </c>
      <c r="H5" s="506">
        <v>3557</v>
      </c>
      <c r="I5" s="21">
        <f t="shared" si="0"/>
        <v>1300</v>
      </c>
      <c r="J5" s="103">
        <f t="shared" si="1"/>
        <v>0.57598582188746128</v>
      </c>
      <c r="K5" s="87">
        <v>7.6499999999999999E-2</v>
      </c>
    </row>
    <row r="6" spans="1:11" x14ac:dyDescent="0.2">
      <c r="A6" s="301" t="s">
        <v>177</v>
      </c>
      <c r="B6" s="205" t="s">
        <v>248</v>
      </c>
      <c r="C6" s="76">
        <v>4500</v>
      </c>
      <c r="D6" s="76">
        <v>3370</v>
      </c>
      <c r="E6" s="76"/>
      <c r="F6" s="9"/>
      <c r="G6" s="76">
        <v>4500</v>
      </c>
      <c r="H6" s="492">
        <v>5000</v>
      </c>
      <c r="I6" s="21">
        <f t="shared" si="0"/>
        <v>500</v>
      </c>
      <c r="J6" s="103">
        <f t="shared" si="1"/>
        <v>0.1111111111111111</v>
      </c>
    </row>
    <row r="7" spans="1:11" x14ac:dyDescent="0.2">
      <c r="A7" s="300" t="s">
        <v>54</v>
      </c>
      <c r="B7" s="265" t="s">
        <v>373</v>
      </c>
      <c r="C7" s="173"/>
      <c r="D7" s="76"/>
      <c r="E7" s="76"/>
      <c r="F7" s="9"/>
      <c r="G7" s="173"/>
      <c r="H7" s="493"/>
      <c r="I7" s="21"/>
      <c r="J7" s="103"/>
    </row>
    <row r="8" spans="1:11" x14ac:dyDescent="0.2">
      <c r="A8" s="301" t="s">
        <v>374</v>
      </c>
      <c r="B8" s="205" t="s">
        <v>375</v>
      </c>
      <c r="C8" s="76">
        <v>1500</v>
      </c>
      <c r="D8" s="76">
        <v>4017.34</v>
      </c>
      <c r="E8" s="76"/>
      <c r="F8" s="9"/>
      <c r="G8" s="76">
        <v>1500</v>
      </c>
      <c r="H8" s="492">
        <v>2500</v>
      </c>
      <c r="I8" s="21">
        <f t="shared" si="0"/>
        <v>1000</v>
      </c>
      <c r="J8" s="103">
        <f t="shared" si="1"/>
        <v>0.66666666666666663</v>
      </c>
    </row>
    <row r="9" spans="1:11" x14ac:dyDescent="0.2">
      <c r="A9" s="300" t="s">
        <v>105</v>
      </c>
      <c r="B9" s="265" t="s">
        <v>376</v>
      </c>
      <c r="C9" s="76">
        <v>3500</v>
      </c>
      <c r="D9" s="76">
        <v>3611.45</v>
      </c>
      <c r="E9" s="76"/>
      <c r="F9" s="9"/>
      <c r="G9" s="76">
        <v>3500</v>
      </c>
      <c r="H9" s="492">
        <v>4500</v>
      </c>
      <c r="I9" s="21">
        <f t="shared" si="0"/>
        <v>1000</v>
      </c>
      <c r="J9" s="103">
        <f t="shared" si="1"/>
        <v>0.2857142857142857</v>
      </c>
    </row>
    <row r="10" spans="1:11" x14ac:dyDescent="0.2">
      <c r="A10" s="300" t="s">
        <v>60</v>
      </c>
      <c r="B10" s="265" t="s">
        <v>377</v>
      </c>
      <c r="C10" s="76">
        <v>5600</v>
      </c>
      <c r="D10" s="76">
        <v>5880.14</v>
      </c>
      <c r="E10" s="76"/>
      <c r="F10" s="9"/>
      <c r="G10" s="76">
        <v>5600</v>
      </c>
      <c r="H10" s="492">
        <v>6200</v>
      </c>
      <c r="I10" s="21">
        <f t="shared" si="0"/>
        <v>600</v>
      </c>
      <c r="J10" s="103">
        <f t="shared" si="1"/>
        <v>0.10714285714285714</v>
      </c>
    </row>
    <row r="11" spans="1:11" x14ac:dyDescent="0.2">
      <c r="A11" s="300" t="s">
        <v>110</v>
      </c>
      <c r="B11" s="265" t="s">
        <v>189</v>
      </c>
      <c r="C11" s="76">
        <v>1800</v>
      </c>
      <c r="D11" s="76">
        <v>1629.11</v>
      </c>
      <c r="E11" s="76"/>
      <c r="F11" s="9"/>
      <c r="G11" s="76">
        <v>1800</v>
      </c>
      <c r="H11" s="492">
        <v>2500</v>
      </c>
      <c r="I11" s="21">
        <f t="shared" si="0"/>
        <v>700</v>
      </c>
      <c r="J11" s="103">
        <f t="shared" si="1"/>
        <v>0.3888888888888889</v>
      </c>
    </row>
    <row r="12" spans="1:11" x14ac:dyDescent="0.2">
      <c r="A12" s="300" t="s">
        <v>378</v>
      </c>
      <c r="B12" s="265" t="s">
        <v>276</v>
      </c>
      <c r="C12" s="76">
        <v>0</v>
      </c>
      <c r="D12" s="76">
        <v>1079.49</v>
      </c>
      <c r="E12" s="76"/>
      <c r="F12" s="9"/>
      <c r="G12" s="76">
        <v>0</v>
      </c>
      <c r="H12" s="492">
        <v>2500</v>
      </c>
      <c r="I12" s="21">
        <f t="shared" si="0"/>
        <v>2500</v>
      </c>
      <c r="J12" s="103" t="e">
        <f t="shared" si="1"/>
        <v>#DIV/0!</v>
      </c>
    </row>
    <row r="13" spans="1:11" ht="15.75" x14ac:dyDescent="0.2">
      <c r="A13" s="302" t="s">
        <v>88</v>
      </c>
      <c r="B13" s="69" t="str">
        <f>B2</f>
        <v>AMBULANCE</v>
      </c>
      <c r="C13" s="84">
        <f t="shared" ref="C13:H13" si="2">SUM(C3:C12)</f>
        <v>48657</v>
      </c>
      <c r="D13" s="84">
        <f t="shared" si="2"/>
        <v>58867.519999999997</v>
      </c>
      <c r="E13" s="84">
        <f t="shared" si="2"/>
        <v>0</v>
      </c>
      <c r="F13" s="284">
        <f t="shared" si="2"/>
        <v>0</v>
      </c>
      <c r="G13" s="303">
        <f t="shared" si="2"/>
        <v>48657</v>
      </c>
      <c r="H13" s="84">
        <f t="shared" si="2"/>
        <v>73257</v>
      </c>
      <c r="I13" s="21">
        <f t="shared" si="0"/>
        <v>24600</v>
      </c>
      <c r="J13" s="103">
        <f t="shared" si="1"/>
        <v>0.50557987545471361</v>
      </c>
    </row>
    <row r="14" spans="1:11" ht="15" x14ac:dyDescent="0.2">
      <c r="A14" s="7"/>
      <c r="B14" s="7"/>
      <c r="C14" s="304"/>
      <c r="D14" s="305"/>
      <c r="E14" s="304"/>
      <c r="F14" s="7"/>
      <c r="G14" s="7"/>
      <c r="H14" s="128"/>
      <c r="I14" s="21"/>
      <c r="J14" s="103"/>
    </row>
    <row r="15" spans="1:11" x14ac:dyDescent="0.2">
      <c r="A15" s="7"/>
      <c r="B15" s="7"/>
      <c r="C15" s="304"/>
      <c r="D15" s="306"/>
      <c r="E15" s="304"/>
      <c r="F15" s="7"/>
      <c r="G15" s="7"/>
      <c r="H15" s="81"/>
      <c r="I15" s="21"/>
      <c r="J15" s="103"/>
    </row>
    <row r="16" spans="1:11" ht="38.25" x14ac:dyDescent="0.2">
      <c r="A16" s="7" t="s">
        <v>1</v>
      </c>
      <c r="B16" s="307" t="s">
        <v>379</v>
      </c>
      <c r="C16" s="252" t="str">
        <f>C1</f>
        <v>2021 Budget</v>
      </c>
      <c r="D16" s="252" t="str">
        <f>D1</f>
        <v xml:space="preserve">2021 Unaudited </v>
      </c>
      <c r="E16" s="252" t="str">
        <f>E1</f>
        <v>2019 Unaudited 09/30/2018</v>
      </c>
      <c r="F16" s="192" t="str">
        <f>F1</f>
        <v>Comments, Changes &amp;
Adjustments</v>
      </c>
      <c r="G16" s="252" t="s">
        <v>614</v>
      </c>
      <c r="H16" s="253" t="s">
        <v>615</v>
      </c>
      <c r="I16" s="253" t="s">
        <v>35</v>
      </c>
      <c r="J16" s="253" t="s">
        <v>36</v>
      </c>
    </row>
    <row r="17" spans="1:10" ht="15.75" x14ac:dyDescent="0.2">
      <c r="A17" s="254" t="s">
        <v>380</v>
      </c>
      <c r="B17" s="69" t="s">
        <v>10</v>
      </c>
      <c r="C17" s="308"/>
      <c r="D17" s="308"/>
      <c r="E17" s="308"/>
      <c r="F17" s="7"/>
      <c r="G17" s="73"/>
      <c r="H17" s="71"/>
      <c r="I17" s="200"/>
      <c r="J17" s="201"/>
    </row>
    <row r="18" spans="1:10" x14ac:dyDescent="0.2">
      <c r="A18" s="74" t="s">
        <v>186</v>
      </c>
      <c r="B18" s="75" t="s">
        <v>381</v>
      </c>
      <c r="C18" s="182">
        <v>250</v>
      </c>
      <c r="D18" s="182">
        <v>0</v>
      </c>
      <c r="E18" s="182"/>
      <c r="F18" s="293"/>
      <c r="G18" s="309">
        <v>250</v>
      </c>
      <c r="H18" s="182"/>
      <c r="I18" s="21">
        <f t="shared" si="0"/>
        <v>-250</v>
      </c>
      <c r="J18" s="103">
        <f t="shared" si="1"/>
        <v>-1</v>
      </c>
    </row>
    <row r="19" spans="1:10" x14ac:dyDescent="0.2">
      <c r="A19" s="74"/>
      <c r="B19" s="75" t="s">
        <v>382</v>
      </c>
      <c r="C19" s="182">
        <v>250</v>
      </c>
      <c r="D19" s="182">
        <v>0</v>
      </c>
      <c r="E19" s="182"/>
      <c r="F19" s="293"/>
      <c r="G19" s="309">
        <v>250</v>
      </c>
      <c r="H19" s="182"/>
      <c r="I19" s="21">
        <f t="shared" si="0"/>
        <v>-250</v>
      </c>
      <c r="J19" s="103">
        <f t="shared" si="1"/>
        <v>-1</v>
      </c>
    </row>
    <row r="20" spans="1:10" ht="15.75" x14ac:dyDescent="0.25">
      <c r="A20" s="68" t="s">
        <v>88</v>
      </c>
      <c r="B20" s="69" t="s">
        <v>10</v>
      </c>
      <c r="C20" s="175">
        <f>SUM(C18:C19)</f>
        <v>500</v>
      </c>
      <c r="D20" s="175">
        <f>SUM(D18)</f>
        <v>0</v>
      </c>
      <c r="E20" s="175">
        <f>SUM(E18:E19)</f>
        <v>0</v>
      </c>
      <c r="F20" s="175">
        <f>SUM(F18)</f>
        <v>0</v>
      </c>
      <c r="G20" s="310">
        <f>SUM(G18:G19)</f>
        <v>500</v>
      </c>
      <c r="H20" s="175">
        <f>SUM(H18:H19)</f>
        <v>0</v>
      </c>
      <c r="I20" s="103">
        <f>H20-C20</f>
        <v>-500</v>
      </c>
      <c r="J20" s="103">
        <f t="shared" si="1"/>
        <v>-1</v>
      </c>
    </row>
    <row r="21" spans="1:10" x14ac:dyDescent="0.2">
      <c r="F21"/>
      <c r="J21" s="244"/>
    </row>
    <row r="22" spans="1:10" x14ac:dyDescent="0.2">
      <c r="D22" s="311"/>
      <c r="F22"/>
    </row>
    <row r="23" spans="1:10" x14ac:dyDescent="0.2">
      <c r="F23"/>
      <c r="H23" s="90">
        <v>7.6499999999999999E-2</v>
      </c>
    </row>
    <row r="24" spans="1:10" x14ac:dyDescent="0.2">
      <c r="F24"/>
    </row>
    <row r="25" spans="1:10" x14ac:dyDescent="0.2">
      <c r="F25"/>
    </row>
    <row r="26" spans="1:10" x14ac:dyDescent="0.2">
      <c r="F26"/>
    </row>
    <row r="27" spans="1:10" x14ac:dyDescent="0.2">
      <c r="F27"/>
    </row>
    <row r="28" spans="1:10" x14ac:dyDescent="0.2">
      <c r="F28"/>
    </row>
    <row r="29" spans="1:10" x14ac:dyDescent="0.2">
      <c r="F29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J13"/>
  <sheetViews>
    <sheetView zoomScaleNormal="100" workbookViewId="0">
      <selection activeCell="H3" sqref="H3:H8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516" t="s">
        <v>655</v>
      </c>
      <c r="C1" s="178" t="s">
        <v>640</v>
      </c>
      <c r="D1" s="178" t="s">
        <v>645</v>
      </c>
      <c r="E1" s="178">
        <f>'[1]Health Agencies 2020'!E1</f>
        <v>0</v>
      </c>
      <c r="F1" s="156" t="s">
        <v>172</v>
      </c>
      <c r="G1" s="66" t="s">
        <v>642</v>
      </c>
      <c r="H1" s="66" t="s">
        <v>643</v>
      </c>
      <c r="I1" s="313" t="s">
        <v>35</v>
      </c>
      <c r="J1" s="66" t="s">
        <v>36</v>
      </c>
    </row>
    <row r="2" spans="1:10" s="5" customFormat="1" x14ac:dyDescent="0.2">
      <c r="A2" s="314" t="s">
        <v>659</v>
      </c>
      <c r="B2" s="517" t="s">
        <v>655</v>
      </c>
      <c r="C2" s="484"/>
      <c r="D2" s="484"/>
      <c r="E2" s="484"/>
      <c r="F2" s="484"/>
      <c r="G2" s="484"/>
      <c r="H2" s="485"/>
      <c r="I2" s="484"/>
      <c r="J2" s="484"/>
    </row>
    <row r="3" spans="1:10" s="5" customFormat="1" x14ac:dyDescent="0.2">
      <c r="A3" s="483" t="s">
        <v>41</v>
      </c>
      <c r="B3" s="518" t="s">
        <v>656</v>
      </c>
      <c r="C3" s="59"/>
      <c r="D3" s="59"/>
      <c r="E3" s="484"/>
      <c r="F3" s="484"/>
      <c r="G3" s="59">
        <v>0</v>
      </c>
      <c r="H3" s="515">
        <v>15000</v>
      </c>
      <c r="I3" s="21">
        <f t="shared" ref="I3:I7" si="0">H3-C3</f>
        <v>15000</v>
      </c>
      <c r="J3" s="103" t="e">
        <f t="shared" ref="J3:J4" si="1">I3/C3</f>
        <v>#DIV/0!</v>
      </c>
    </row>
    <row r="4" spans="1:10" s="5" customFormat="1" x14ac:dyDescent="0.2">
      <c r="A4" s="483" t="s">
        <v>48</v>
      </c>
      <c r="B4" s="518" t="s">
        <v>627</v>
      </c>
      <c r="C4" s="59"/>
      <c r="D4" s="59"/>
      <c r="E4" s="484"/>
      <c r="F4" s="484"/>
      <c r="G4" s="59">
        <v>0</v>
      </c>
      <c r="H4" s="515">
        <v>1148</v>
      </c>
      <c r="I4" s="21">
        <f t="shared" si="0"/>
        <v>1148</v>
      </c>
      <c r="J4" s="103" t="e">
        <f t="shared" si="1"/>
        <v>#DIV/0!</v>
      </c>
    </row>
    <row r="5" spans="1:10" x14ac:dyDescent="0.2">
      <c r="A5" s="194" t="s">
        <v>167</v>
      </c>
      <c r="B5" s="518" t="s">
        <v>657</v>
      </c>
      <c r="C5" s="59"/>
      <c r="D5" s="59"/>
      <c r="E5" s="59"/>
      <c r="F5" s="293"/>
      <c r="G5" s="59">
        <v>0</v>
      </c>
      <c r="H5" s="515">
        <v>500</v>
      </c>
      <c r="I5" s="21">
        <f t="shared" si="0"/>
        <v>500</v>
      </c>
      <c r="J5" s="103" t="e">
        <f>I5/C5</f>
        <v>#DIV/0!</v>
      </c>
    </row>
    <row r="6" spans="1:10" x14ac:dyDescent="0.2">
      <c r="A6" s="194" t="s">
        <v>374</v>
      </c>
      <c r="B6" s="518" t="s">
        <v>131</v>
      </c>
      <c r="C6" s="59"/>
      <c r="D6" s="59"/>
      <c r="E6" s="59"/>
      <c r="F6" s="293"/>
      <c r="G6" s="59">
        <v>0</v>
      </c>
      <c r="H6" s="515">
        <v>500</v>
      </c>
      <c r="I6" s="21">
        <f t="shared" si="0"/>
        <v>500</v>
      </c>
      <c r="J6" s="103" t="e">
        <f t="shared" ref="J6:J7" si="2">I6/C6</f>
        <v>#DIV/0!</v>
      </c>
    </row>
    <row r="7" spans="1:10" x14ac:dyDescent="0.2">
      <c r="A7" s="194" t="s">
        <v>387</v>
      </c>
      <c r="B7" s="518" t="s">
        <v>79</v>
      </c>
      <c r="C7" s="59"/>
      <c r="D7" s="59"/>
      <c r="E7" s="59"/>
      <c r="F7" s="293"/>
      <c r="G7" s="59">
        <v>0</v>
      </c>
      <c r="H7" s="515">
        <v>500</v>
      </c>
      <c r="I7" s="21">
        <f t="shared" si="0"/>
        <v>500</v>
      </c>
      <c r="J7" s="103" t="e">
        <f t="shared" si="2"/>
        <v>#DIV/0!</v>
      </c>
    </row>
    <row r="8" spans="1:10" s="318" customFormat="1" ht="15.75" x14ac:dyDescent="0.25">
      <c r="A8" s="315" t="s">
        <v>88</v>
      </c>
      <c r="B8" s="519" t="s">
        <v>655</v>
      </c>
      <c r="C8" s="23">
        <f>SUM(C3:C6)</f>
        <v>0</v>
      </c>
      <c r="D8" s="23">
        <f>SUM(D2:D6)</f>
        <v>0</v>
      </c>
      <c r="E8" s="23">
        <f>SUM(E5:E6)</f>
        <v>0</v>
      </c>
      <c r="F8" s="317"/>
      <c r="G8" s="174">
        <f>SUM(G5:G6)</f>
        <v>0</v>
      </c>
      <c r="H8" s="515">
        <f>SUM(H3:H7)</f>
        <v>17648</v>
      </c>
      <c r="I8" s="21">
        <f>H8-C8</f>
        <v>17648</v>
      </c>
      <c r="J8" s="103" t="e">
        <f>I8/C8</f>
        <v>#DIV/0!</v>
      </c>
    </row>
    <row r="9" spans="1:10" x14ac:dyDescent="0.2">
      <c r="C9" s="87"/>
      <c r="D9" s="87"/>
      <c r="E9" s="87"/>
    </row>
    <row r="10" spans="1:10" x14ac:dyDescent="0.2">
      <c r="C10" s="87"/>
      <c r="D10" s="88"/>
      <c r="E10" s="87"/>
    </row>
    <row r="13" spans="1:10" x14ac:dyDescent="0.2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tabColor theme="8" tint="0.59999389629810485"/>
    <pageSetUpPr fitToPage="1"/>
  </sheetPr>
  <dimension ref="A1:K17"/>
  <sheetViews>
    <sheetView zoomScaleNormal="100" workbookViewId="0">
      <selection activeCell="H3" sqref="H3:H4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1" ht="55.5" customHeight="1" x14ac:dyDescent="0.2">
      <c r="A1" s="7" t="s">
        <v>1</v>
      </c>
      <c r="B1" s="312" t="s">
        <v>383</v>
      </c>
      <c r="C1" s="178" t="s">
        <v>640</v>
      </c>
      <c r="D1" s="178" t="s">
        <v>645</v>
      </c>
      <c r="E1" s="178">
        <f>'[1]Health Agencies 2020'!E1</f>
        <v>0</v>
      </c>
      <c r="F1" s="156" t="s">
        <v>172</v>
      </c>
      <c r="G1" s="66" t="s">
        <v>642</v>
      </c>
      <c r="H1" s="66" t="s">
        <v>643</v>
      </c>
      <c r="I1" s="313" t="s">
        <v>35</v>
      </c>
      <c r="J1" s="66" t="s">
        <v>36</v>
      </c>
    </row>
    <row r="2" spans="1:11" s="5" customFormat="1" x14ac:dyDescent="0.2">
      <c r="A2" s="314" t="s">
        <v>384</v>
      </c>
      <c r="B2" s="159" t="s">
        <v>383</v>
      </c>
      <c r="C2" s="484"/>
      <c r="D2" s="484"/>
      <c r="E2" s="484"/>
      <c r="F2" s="484"/>
      <c r="G2" s="484"/>
      <c r="H2" s="485"/>
      <c r="I2" s="484"/>
      <c r="J2" s="484"/>
    </row>
    <row r="3" spans="1:11" s="5" customFormat="1" x14ac:dyDescent="0.2">
      <c r="A3" s="483" t="s">
        <v>41</v>
      </c>
      <c r="B3" s="265" t="s">
        <v>626</v>
      </c>
      <c r="C3" s="59">
        <v>15000</v>
      </c>
      <c r="D3" s="59">
        <v>20769.12</v>
      </c>
      <c r="E3" s="484"/>
      <c r="F3" s="484"/>
      <c r="G3" s="59">
        <v>15000</v>
      </c>
      <c r="H3" s="515">
        <v>20000</v>
      </c>
      <c r="I3" s="21">
        <f t="shared" ref="I3:I5" si="0">H3-C3</f>
        <v>5000</v>
      </c>
      <c r="J3" s="103">
        <f t="shared" ref="J3:J5" si="1">I3/C3</f>
        <v>0.33333333333333331</v>
      </c>
      <c r="K3" s="5" t="s">
        <v>628</v>
      </c>
    </row>
    <row r="4" spans="1:11" s="5" customFormat="1" x14ac:dyDescent="0.2">
      <c r="A4" s="483" t="s">
        <v>48</v>
      </c>
      <c r="B4" s="265" t="s">
        <v>627</v>
      </c>
      <c r="C4" s="59">
        <v>1013</v>
      </c>
      <c r="D4" s="59">
        <v>1588.32</v>
      </c>
      <c r="E4" s="484"/>
      <c r="F4" s="484"/>
      <c r="G4" s="59">
        <v>1013</v>
      </c>
      <c r="H4" s="515">
        <v>1530</v>
      </c>
      <c r="I4" s="21">
        <f t="shared" si="0"/>
        <v>517</v>
      </c>
      <c r="J4" s="103">
        <f t="shared" si="1"/>
        <v>0.51036525172754199</v>
      </c>
    </row>
    <row r="5" spans="1:11" s="5" customFormat="1" x14ac:dyDescent="0.2">
      <c r="A5" s="483" t="s">
        <v>50</v>
      </c>
      <c r="B5" s="265" t="s">
        <v>51</v>
      </c>
      <c r="C5" s="59">
        <v>0</v>
      </c>
      <c r="D5" s="59">
        <v>0</v>
      </c>
      <c r="E5" s="484"/>
      <c r="F5" s="484"/>
      <c r="G5" s="59">
        <v>0</v>
      </c>
      <c r="H5" s="508">
        <v>0</v>
      </c>
      <c r="I5" s="21">
        <f t="shared" si="0"/>
        <v>0</v>
      </c>
      <c r="J5" s="103" t="e">
        <f t="shared" si="1"/>
        <v>#DIV/0!</v>
      </c>
    </row>
    <row r="6" spans="1:11" x14ac:dyDescent="0.2">
      <c r="A6" s="194" t="s">
        <v>385</v>
      </c>
      <c r="B6" s="265" t="s">
        <v>386</v>
      </c>
      <c r="C6" s="59">
        <v>8000</v>
      </c>
      <c r="D6" s="59">
        <v>4450</v>
      </c>
      <c r="E6" s="59"/>
      <c r="F6" s="293"/>
      <c r="G6" s="59">
        <v>8000</v>
      </c>
      <c r="H6" s="508">
        <v>6500</v>
      </c>
      <c r="I6" s="21">
        <f t="shared" ref="I6:I11" si="2">H6-C6</f>
        <v>-1500</v>
      </c>
      <c r="J6" s="103">
        <f>I6/C6</f>
        <v>-0.1875</v>
      </c>
    </row>
    <row r="7" spans="1:11" x14ac:dyDescent="0.2">
      <c r="A7" s="194" t="s">
        <v>652</v>
      </c>
      <c r="B7" s="265" t="s">
        <v>653</v>
      </c>
      <c r="C7" s="59">
        <v>0</v>
      </c>
      <c r="D7" s="59">
        <v>0</v>
      </c>
      <c r="E7" s="59"/>
      <c r="F7" s="293"/>
      <c r="G7" s="59">
        <v>0</v>
      </c>
      <c r="H7" s="508">
        <v>25000</v>
      </c>
      <c r="I7" s="21"/>
      <c r="J7" s="103"/>
    </row>
    <row r="8" spans="1:11" x14ac:dyDescent="0.2">
      <c r="A8" s="194" t="s">
        <v>387</v>
      </c>
      <c r="B8" s="265" t="s">
        <v>388</v>
      </c>
      <c r="C8" s="59">
        <v>2750</v>
      </c>
      <c r="D8" s="59">
        <v>27246.3</v>
      </c>
      <c r="E8" s="59"/>
      <c r="F8" s="293"/>
      <c r="G8" s="59">
        <v>2750</v>
      </c>
      <c r="H8" s="508">
        <v>2500</v>
      </c>
      <c r="I8" s="21">
        <f t="shared" si="2"/>
        <v>-250</v>
      </c>
      <c r="J8" s="103">
        <f>I8/C8</f>
        <v>-9.0909090909090912E-2</v>
      </c>
    </row>
    <row r="9" spans="1:11" x14ac:dyDescent="0.2">
      <c r="A9" s="194" t="s">
        <v>186</v>
      </c>
      <c r="B9" s="265" t="s">
        <v>307</v>
      </c>
      <c r="C9" s="59">
        <v>750</v>
      </c>
      <c r="D9" s="59">
        <v>773.16</v>
      </c>
      <c r="E9" s="59"/>
      <c r="F9" s="293"/>
      <c r="G9" s="59">
        <v>750</v>
      </c>
      <c r="H9" s="508">
        <v>1000</v>
      </c>
      <c r="I9" s="21">
        <f t="shared" si="2"/>
        <v>250</v>
      </c>
      <c r="J9" s="103">
        <f>I9/C9</f>
        <v>0.33333333333333331</v>
      </c>
    </row>
    <row r="10" spans="1:11" x14ac:dyDescent="0.2">
      <c r="A10" s="194" t="s">
        <v>188</v>
      </c>
      <c r="B10" s="265" t="s">
        <v>189</v>
      </c>
      <c r="C10" s="59">
        <v>500</v>
      </c>
      <c r="D10" s="59">
        <v>1059.27</v>
      </c>
      <c r="E10" s="59"/>
      <c r="F10" s="9"/>
      <c r="G10" s="59">
        <v>500</v>
      </c>
      <c r="H10" s="508">
        <v>2000</v>
      </c>
      <c r="I10" s="21">
        <f t="shared" si="2"/>
        <v>1500</v>
      </c>
      <c r="J10" s="103">
        <f>I10/C10</f>
        <v>3</v>
      </c>
    </row>
    <row r="11" spans="1:11" x14ac:dyDescent="0.2">
      <c r="A11" s="194" t="s">
        <v>389</v>
      </c>
      <c r="B11" s="265" t="s">
        <v>390</v>
      </c>
      <c r="C11" s="59"/>
      <c r="D11" s="59"/>
      <c r="E11" s="59"/>
      <c r="F11" s="9"/>
      <c r="G11" s="59"/>
      <c r="H11" s="508"/>
      <c r="I11" s="21">
        <f t="shared" si="2"/>
        <v>0</v>
      </c>
      <c r="J11" s="103"/>
    </row>
    <row r="12" spans="1:11" s="318" customFormat="1" ht="15.75" x14ac:dyDescent="0.25">
      <c r="A12" s="315" t="s">
        <v>88</v>
      </c>
      <c r="B12" s="316" t="s">
        <v>383</v>
      </c>
      <c r="C12" s="23">
        <f>SUM(C3:C11)</f>
        <v>28013</v>
      </c>
      <c r="D12" s="23">
        <f>SUM(D2:D11)</f>
        <v>55886.17</v>
      </c>
      <c r="E12" s="23">
        <f>SUM(E6:E11)</f>
        <v>0</v>
      </c>
      <c r="F12" s="317"/>
      <c r="G12" s="174">
        <f>SUM(G3:G10)</f>
        <v>28013</v>
      </c>
      <c r="H12" s="508">
        <f>SUM(H3:H11)</f>
        <v>58530</v>
      </c>
      <c r="I12" s="21">
        <f>H12-C12</f>
        <v>30517</v>
      </c>
      <c r="J12" s="103">
        <f>I12/C12</f>
        <v>1.0893870702887944</v>
      </c>
    </row>
    <row r="13" spans="1:11" x14ac:dyDescent="0.2">
      <c r="C13" s="87"/>
      <c r="D13" s="87"/>
      <c r="E13" s="87"/>
    </row>
    <row r="14" spans="1:11" x14ac:dyDescent="0.2">
      <c r="C14" s="87"/>
      <c r="D14" s="88"/>
      <c r="E14" s="87"/>
    </row>
    <row r="17" spans="10:10" x14ac:dyDescent="0.2">
      <c r="J17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tabColor theme="8" tint="0.59999389629810485"/>
    <pageSetUpPr fitToPage="1"/>
  </sheetPr>
  <dimension ref="A1:L23"/>
  <sheetViews>
    <sheetView zoomScaleNormal="100" zoomScaleSheetLayoutView="85" workbookViewId="0">
      <selection activeCell="B19" sqref="B19"/>
    </sheetView>
  </sheetViews>
  <sheetFormatPr defaultRowHeight="12.75" x14ac:dyDescent="0.2"/>
  <cols>
    <col min="1" max="1" width="14.28515625" bestFit="1" customWidth="1"/>
    <col min="2" max="2" width="45.5703125" bestFit="1" customWidth="1"/>
    <col min="3" max="3" width="16.7109375" style="130" customWidth="1"/>
    <col min="4" max="4" width="16.7109375" style="5" customWidth="1"/>
    <col min="5" max="5" width="16.7109375" style="5" hidden="1" customWidth="1"/>
    <col min="6" max="6" width="12.42578125" hidden="1" customWidth="1"/>
    <col min="7" max="7" width="12.42578125" customWidth="1"/>
    <col min="8" max="8" width="13.28515625" style="89" bestFit="1" customWidth="1"/>
    <col min="9" max="9" width="11.7109375" customWidth="1"/>
    <col min="10" max="10" width="9.5703125" customWidth="1"/>
  </cols>
  <sheetData>
    <row r="1" spans="1:12" ht="58.5" customHeight="1" x14ac:dyDescent="0.2">
      <c r="A1" s="319"/>
      <c r="B1" s="92" t="s">
        <v>391</v>
      </c>
      <c r="C1" s="178" t="s">
        <v>640</v>
      </c>
      <c r="D1" s="178" t="s">
        <v>645</v>
      </c>
      <c r="E1" s="93">
        <f>'[1]Welfare 2020'!E1</f>
        <v>0</v>
      </c>
      <c r="F1" s="94" t="str">
        <f>'[1]Welfare 2020'!F1</f>
        <v>Comments, Changes
&amp; Adjustments</v>
      </c>
      <c r="G1" s="93" t="s">
        <v>642</v>
      </c>
      <c r="H1" s="66" t="s">
        <v>643</v>
      </c>
      <c r="I1" s="313" t="s">
        <v>35</v>
      </c>
      <c r="J1" s="66" t="s">
        <v>36</v>
      </c>
    </row>
    <row r="2" spans="1:12" ht="15.75" x14ac:dyDescent="0.2">
      <c r="A2" s="320" t="s">
        <v>392</v>
      </c>
      <c r="B2" s="320" t="s">
        <v>393</v>
      </c>
      <c r="C2" s="271"/>
      <c r="D2" s="96"/>
      <c r="E2" s="96"/>
      <c r="F2" s="7"/>
      <c r="G2" s="73"/>
      <c r="H2" s="71"/>
      <c r="I2" s="73"/>
      <c r="J2" s="73"/>
    </row>
    <row r="3" spans="1:12" x14ac:dyDescent="0.2">
      <c r="A3" s="194" t="s">
        <v>41</v>
      </c>
      <c r="B3" s="75" t="s">
        <v>394</v>
      </c>
      <c r="C3" s="76">
        <v>20000</v>
      </c>
      <c r="D3" s="99">
        <v>19504.759999999998</v>
      </c>
      <c r="E3" s="99"/>
      <c r="F3" s="9"/>
      <c r="G3" s="76">
        <v>20000</v>
      </c>
      <c r="H3" s="510">
        <v>50000</v>
      </c>
      <c r="I3" s="33">
        <f>H3-C3</f>
        <v>30000</v>
      </c>
      <c r="J3" s="78">
        <f>I3/C3</f>
        <v>1.5</v>
      </c>
    </row>
    <row r="4" spans="1:12" x14ac:dyDescent="0.2">
      <c r="A4" s="194" t="s">
        <v>159</v>
      </c>
      <c r="B4" s="75" t="s">
        <v>395</v>
      </c>
      <c r="C4" s="76">
        <v>35568</v>
      </c>
      <c r="D4" s="99">
        <v>32972.300000000003</v>
      </c>
      <c r="E4" s="99"/>
      <c r="F4" s="206"/>
      <c r="G4" s="76">
        <v>35568</v>
      </c>
      <c r="H4" s="511">
        <v>45568</v>
      </c>
      <c r="I4" s="33">
        <f t="shared" ref="I4:I18" si="0">H4-C4</f>
        <v>10000</v>
      </c>
      <c r="J4" s="78">
        <f t="shared" ref="J4:J18" si="1">I4/C4</f>
        <v>0.28115159694107061</v>
      </c>
      <c r="L4" s="32"/>
    </row>
    <row r="5" spans="1:12" x14ac:dyDescent="0.2">
      <c r="A5" s="194" t="s">
        <v>48</v>
      </c>
      <c r="B5" s="75" t="s">
        <v>100</v>
      </c>
      <c r="C5" s="76">
        <v>2372</v>
      </c>
      <c r="D5" s="99">
        <v>3954.28</v>
      </c>
      <c r="E5" s="99"/>
      <c r="F5" s="9"/>
      <c r="G5" s="76">
        <v>2372</v>
      </c>
      <c r="H5" s="510">
        <v>7311</v>
      </c>
      <c r="I5" s="33">
        <f t="shared" si="0"/>
        <v>4939</v>
      </c>
      <c r="J5" s="78">
        <f t="shared" si="1"/>
        <v>2.0822091062394605</v>
      </c>
      <c r="K5" s="87"/>
    </row>
    <row r="6" spans="1:12" x14ac:dyDescent="0.2">
      <c r="A6" s="194" t="s">
        <v>50</v>
      </c>
      <c r="B6" s="75" t="s">
        <v>51</v>
      </c>
      <c r="C6" s="76">
        <v>3463</v>
      </c>
      <c r="D6" s="99">
        <v>3624.16</v>
      </c>
      <c r="E6" s="99"/>
      <c r="F6" s="9"/>
      <c r="G6" s="76">
        <v>3463</v>
      </c>
      <c r="H6" s="510">
        <v>5090</v>
      </c>
      <c r="I6" s="33">
        <f t="shared" si="0"/>
        <v>1627</v>
      </c>
      <c r="J6" s="78">
        <f t="shared" si="1"/>
        <v>0.46982385215131389</v>
      </c>
    </row>
    <row r="7" spans="1:12" x14ac:dyDescent="0.2">
      <c r="A7" s="194" t="s">
        <v>396</v>
      </c>
      <c r="B7" s="107" t="s">
        <v>397</v>
      </c>
      <c r="C7" s="76">
        <v>25000</v>
      </c>
      <c r="D7" s="99">
        <v>33623.449999999997</v>
      </c>
      <c r="E7" s="99"/>
      <c r="F7" s="9"/>
      <c r="G7" s="76">
        <v>25000</v>
      </c>
      <c r="H7" s="510">
        <v>55000</v>
      </c>
      <c r="I7" s="33">
        <f t="shared" si="0"/>
        <v>30000</v>
      </c>
      <c r="J7" s="78">
        <f t="shared" si="1"/>
        <v>1.2</v>
      </c>
    </row>
    <row r="8" spans="1:12" x14ac:dyDescent="0.2">
      <c r="A8" s="194" t="s">
        <v>398</v>
      </c>
      <c r="B8" s="107" t="s">
        <v>399</v>
      </c>
      <c r="C8" s="76">
        <v>1913</v>
      </c>
      <c r="D8" s="99">
        <v>2572.35</v>
      </c>
      <c r="E8" s="99"/>
      <c r="F8" s="9"/>
      <c r="G8" s="76">
        <v>1913</v>
      </c>
      <c r="H8" s="510">
        <v>4208</v>
      </c>
      <c r="I8" s="33">
        <f t="shared" si="0"/>
        <v>2295</v>
      </c>
      <c r="J8" s="78">
        <f t="shared" si="1"/>
        <v>1.1996863565081024</v>
      </c>
    </row>
    <row r="9" spans="1:12" x14ac:dyDescent="0.2">
      <c r="A9" s="194" t="s">
        <v>400</v>
      </c>
      <c r="B9" s="107" t="s">
        <v>401</v>
      </c>
      <c r="C9" s="76">
        <v>14000</v>
      </c>
      <c r="D9" s="99">
        <v>16474.16</v>
      </c>
      <c r="E9" s="99"/>
      <c r="F9" s="9"/>
      <c r="G9" s="76">
        <v>14000</v>
      </c>
      <c r="H9" s="510">
        <v>15000</v>
      </c>
      <c r="I9" s="33">
        <f t="shared" si="0"/>
        <v>1000</v>
      </c>
      <c r="J9" s="78">
        <f t="shared" si="1"/>
        <v>7.1428571428571425E-2</v>
      </c>
    </row>
    <row r="10" spans="1:12" x14ac:dyDescent="0.2">
      <c r="A10" s="194" t="s">
        <v>402</v>
      </c>
      <c r="B10" s="107" t="s">
        <v>403</v>
      </c>
      <c r="C10" s="76">
        <v>5000</v>
      </c>
      <c r="D10" s="99">
        <v>3674.64</v>
      </c>
      <c r="E10" s="99"/>
      <c r="F10" s="9"/>
      <c r="G10" s="76">
        <v>5000</v>
      </c>
      <c r="H10" s="510">
        <v>5000</v>
      </c>
      <c r="I10" s="33">
        <f t="shared" si="0"/>
        <v>0</v>
      </c>
      <c r="J10" s="78">
        <f t="shared" si="1"/>
        <v>0</v>
      </c>
    </row>
    <row r="11" spans="1:12" x14ac:dyDescent="0.2">
      <c r="A11" s="194" t="s">
        <v>404</v>
      </c>
      <c r="B11" s="107" t="s">
        <v>405</v>
      </c>
      <c r="C11" s="76">
        <v>5000</v>
      </c>
      <c r="D11" s="99">
        <v>2428.2399999999998</v>
      </c>
      <c r="E11" s="99"/>
      <c r="F11" s="9"/>
      <c r="G11" s="76">
        <v>5000</v>
      </c>
      <c r="H11" s="510">
        <v>5000</v>
      </c>
      <c r="I11" s="33">
        <f t="shared" si="0"/>
        <v>0</v>
      </c>
      <c r="J11" s="78">
        <f t="shared" si="1"/>
        <v>0</v>
      </c>
    </row>
    <row r="12" spans="1:12" x14ac:dyDescent="0.2">
      <c r="A12" s="194" t="s">
        <v>406</v>
      </c>
      <c r="B12" s="107" t="s">
        <v>407</v>
      </c>
      <c r="C12" s="76">
        <v>2500</v>
      </c>
      <c r="D12" s="99">
        <v>4420.09</v>
      </c>
      <c r="E12" s="99"/>
      <c r="F12" s="9"/>
      <c r="G12" s="76">
        <v>2500</v>
      </c>
      <c r="H12" s="510">
        <v>5000</v>
      </c>
      <c r="I12" s="33">
        <f t="shared" si="0"/>
        <v>2500</v>
      </c>
      <c r="J12" s="78">
        <f t="shared" si="1"/>
        <v>1</v>
      </c>
    </row>
    <row r="13" spans="1:12" x14ac:dyDescent="0.2">
      <c r="A13" s="194" t="s">
        <v>408</v>
      </c>
      <c r="B13" s="107" t="s">
        <v>409</v>
      </c>
      <c r="C13" s="76">
        <v>1000</v>
      </c>
      <c r="D13" s="99">
        <v>395.72</v>
      </c>
      <c r="E13" s="99"/>
      <c r="F13" s="9"/>
      <c r="G13" s="76">
        <v>1000</v>
      </c>
      <c r="H13" s="510">
        <v>500</v>
      </c>
      <c r="I13" s="33">
        <f t="shared" si="0"/>
        <v>-500</v>
      </c>
      <c r="J13" s="78">
        <f t="shared" si="1"/>
        <v>-0.5</v>
      </c>
    </row>
    <row r="14" spans="1:12" x14ac:dyDescent="0.2">
      <c r="A14" s="194" t="s">
        <v>410</v>
      </c>
      <c r="B14" s="107" t="s">
        <v>411</v>
      </c>
      <c r="C14" s="76">
        <v>1000</v>
      </c>
      <c r="D14" s="99">
        <v>3527.52</v>
      </c>
      <c r="E14" s="99"/>
      <c r="F14" s="9"/>
      <c r="G14" s="76">
        <v>1000</v>
      </c>
      <c r="H14" s="510">
        <v>1500</v>
      </c>
      <c r="I14" s="33">
        <f t="shared" si="0"/>
        <v>500</v>
      </c>
      <c r="J14" s="78">
        <f t="shared" si="1"/>
        <v>0.5</v>
      </c>
    </row>
    <row r="15" spans="1:12" x14ac:dyDescent="0.2">
      <c r="A15" s="194" t="s">
        <v>412</v>
      </c>
      <c r="B15" s="107" t="s">
        <v>413</v>
      </c>
      <c r="C15" s="76">
        <v>600</v>
      </c>
      <c r="D15" s="99">
        <v>561.5</v>
      </c>
      <c r="E15" s="99"/>
      <c r="F15" s="9"/>
      <c r="G15" s="76">
        <v>600</v>
      </c>
      <c r="H15" s="510">
        <v>600</v>
      </c>
      <c r="I15" s="33">
        <f t="shared" si="0"/>
        <v>0</v>
      </c>
      <c r="J15" s="78">
        <f t="shared" si="1"/>
        <v>0</v>
      </c>
    </row>
    <row r="16" spans="1:12" x14ac:dyDescent="0.2">
      <c r="A16" s="194" t="s">
        <v>414</v>
      </c>
      <c r="B16" s="107" t="s">
        <v>415</v>
      </c>
      <c r="C16" s="76">
        <v>200</v>
      </c>
      <c r="D16" s="99">
        <v>20</v>
      </c>
      <c r="E16" s="99"/>
      <c r="F16" s="9"/>
      <c r="G16" s="76">
        <v>200</v>
      </c>
      <c r="H16" s="510">
        <v>100</v>
      </c>
      <c r="I16" s="33">
        <f t="shared" si="0"/>
        <v>-100</v>
      </c>
      <c r="J16" s="78">
        <f t="shared" si="1"/>
        <v>-0.5</v>
      </c>
    </row>
    <row r="17" spans="1:10" x14ac:dyDescent="0.2">
      <c r="A17" s="194"/>
      <c r="B17" s="107" t="s">
        <v>634</v>
      </c>
      <c r="C17" s="76">
        <v>10000</v>
      </c>
      <c r="D17" s="99">
        <v>0</v>
      </c>
      <c r="E17" s="99"/>
      <c r="F17" s="9"/>
      <c r="G17" s="76">
        <v>10000</v>
      </c>
      <c r="H17" s="510">
        <v>10000</v>
      </c>
      <c r="I17" s="33">
        <f t="shared" si="0"/>
        <v>0</v>
      </c>
      <c r="J17" s="78">
        <f t="shared" si="1"/>
        <v>0</v>
      </c>
    </row>
    <row r="18" spans="1:10" ht="15.75" x14ac:dyDescent="0.2">
      <c r="A18" s="69" t="s">
        <v>88</v>
      </c>
      <c r="B18" s="69" t="s">
        <v>416</v>
      </c>
      <c r="C18" s="84">
        <f>SUM(C3:C17)</f>
        <v>127616</v>
      </c>
      <c r="D18" s="84">
        <f>SUM(D3:D17)</f>
        <v>127753.17000000001</v>
      </c>
      <c r="E18" s="108">
        <f t="shared" ref="E18:F18" si="2">SUM(E3:E16)</f>
        <v>0</v>
      </c>
      <c r="F18" s="108">
        <f t="shared" si="2"/>
        <v>0</v>
      </c>
      <c r="G18" s="321">
        <f>SUM(G3:G17)</f>
        <v>127616</v>
      </c>
      <c r="H18" s="108">
        <f>SUM(H3:H17)</f>
        <v>209877</v>
      </c>
      <c r="I18" s="33">
        <f t="shared" si="0"/>
        <v>82261</v>
      </c>
      <c r="J18" s="78">
        <f t="shared" si="1"/>
        <v>0.64459785606820463</v>
      </c>
    </row>
    <row r="19" spans="1:10" x14ac:dyDescent="0.2">
      <c r="B19" s="322"/>
      <c r="C19" s="323"/>
      <c r="D19" s="87"/>
      <c r="E19" s="87"/>
      <c r="H19" s="166">
        <v>123047</v>
      </c>
    </row>
    <row r="20" spans="1:10" x14ac:dyDescent="0.2">
      <c r="B20" s="322"/>
      <c r="C20" s="323"/>
      <c r="D20" s="88"/>
      <c r="E20" s="87"/>
      <c r="H20" s="166"/>
      <c r="I20" s="244"/>
    </row>
    <row r="21" spans="1:10" x14ac:dyDescent="0.2">
      <c r="B21" s="322"/>
      <c r="C21" s="323"/>
      <c r="D21" s="87"/>
      <c r="E21" s="87"/>
    </row>
    <row r="22" spans="1:10" x14ac:dyDescent="0.2">
      <c r="C22" s="288"/>
      <c r="D22" s="110"/>
      <c r="E22" s="110"/>
      <c r="H22" s="90">
        <v>7.6499999999999999E-2</v>
      </c>
    </row>
    <row r="23" spans="1:10" x14ac:dyDescent="0.2">
      <c r="C23" s="188"/>
      <c r="H23" s="90">
        <v>0.11169999999999999</v>
      </c>
    </row>
  </sheetData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EB54-733A-44E0-8797-23F306938FCB}">
  <sheetPr>
    <pageSetUpPr fitToPage="1"/>
  </sheetPr>
  <dimension ref="A1:S54"/>
  <sheetViews>
    <sheetView zoomScaleNormal="100" workbookViewId="0">
      <pane xSplit="3" ySplit="1" topLeftCell="D2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RowHeight="12.75" x14ac:dyDescent="0.2"/>
  <cols>
    <col min="1" max="1" width="39.7109375" bestFit="1" customWidth="1"/>
    <col min="2" max="2" width="5.5703125" customWidth="1"/>
    <col min="3" max="3" width="29.85546875" customWidth="1"/>
    <col min="4" max="4" width="14.140625" bestFit="1" customWidth="1"/>
    <col min="5" max="5" width="12.85546875" customWidth="1"/>
    <col min="6" max="6" width="14.140625" customWidth="1"/>
    <col min="7" max="7" width="23.85546875" hidden="1" customWidth="1"/>
    <col min="8" max="8" width="15.140625" hidden="1" customWidth="1"/>
    <col min="9" max="9" width="15.140625" customWidth="1"/>
    <col min="10" max="10" width="14.140625" bestFit="1" customWidth="1"/>
    <col min="11" max="11" width="12.85546875" bestFit="1" customWidth="1"/>
    <col min="14" max="14" width="6.7109375" customWidth="1"/>
  </cols>
  <sheetData>
    <row r="1" spans="1:16" ht="11.25" customHeight="1" x14ac:dyDescent="0.2">
      <c r="A1" s="528" t="s">
        <v>2</v>
      </c>
      <c r="B1" s="528"/>
      <c r="C1" s="528"/>
      <c r="D1" s="7"/>
      <c r="E1" s="7"/>
      <c r="F1" s="7"/>
      <c r="G1" s="7"/>
      <c r="H1" s="7"/>
      <c r="I1" s="7"/>
      <c r="J1" s="7"/>
      <c r="K1" s="7"/>
      <c r="L1" s="7"/>
    </row>
    <row r="2" spans="1:16" s="6" customFormat="1" ht="47.25" customHeight="1" x14ac:dyDescent="0.25">
      <c r="A2" s="8" t="s">
        <v>3</v>
      </c>
      <c r="B2" s="9"/>
      <c r="C2" s="9"/>
      <c r="D2" s="10" t="s">
        <v>640</v>
      </c>
      <c r="E2" s="11" t="s">
        <v>641</v>
      </c>
      <c r="F2" s="12" t="s">
        <v>642</v>
      </c>
      <c r="G2" s="13" t="str">
        <f>'[1]Executive 2020'!F1</f>
        <v>2020 Unaudited 09/30/2018</v>
      </c>
      <c r="H2" s="14" t="s">
        <v>4</v>
      </c>
      <c r="I2" s="15" t="s">
        <v>643</v>
      </c>
      <c r="J2" s="16" t="s">
        <v>5</v>
      </c>
      <c r="K2" s="16" t="s">
        <v>644</v>
      </c>
      <c r="L2" s="17" t="s">
        <v>6</v>
      </c>
      <c r="N2" s="6" t="s">
        <v>7</v>
      </c>
    </row>
    <row r="3" spans="1:16" ht="15.75" x14ac:dyDescent="0.25">
      <c r="A3" s="18"/>
      <c r="B3" s="19"/>
      <c r="C3" s="20" t="str">
        <f>'[1]Executive 2020'!B2</f>
        <v>EXECUTIVE OFFICES</v>
      </c>
      <c r="D3" s="24">
        <v>168011.01500000001</v>
      </c>
      <c r="E3" s="24">
        <f>'Executive 2022'!D29</f>
        <v>166563.82</v>
      </c>
      <c r="F3" s="22">
        <f>'Executive 2022'!G29</f>
        <v>169036</v>
      </c>
      <c r="G3" s="7"/>
      <c r="H3" s="23"/>
      <c r="I3" s="24">
        <f>'Executive 2022'!H29</f>
        <v>182513.46000000002</v>
      </c>
      <c r="J3" s="21">
        <f>I3-F3</f>
        <v>13477.460000000021</v>
      </c>
      <c r="K3" s="25">
        <f>I3-D3</f>
        <v>14502.445000000007</v>
      </c>
      <c r="L3" s="26">
        <f t="shared" ref="L3:L24" si="0">I3/$F$48*1000</f>
        <v>0.65770136508986332</v>
      </c>
      <c r="N3" s="5"/>
    </row>
    <row r="4" spans="1:16" ht="15.75" x14ac:dyDescent="0.25">
      <c r="A4" s="18" t="str">
        <f>'[1]Town Clerk 2020'!A2</f>
        <v>01-4140</v>
      </c>
      <c r="B4" s="19"/>
      <c r="C4" s="20" t="str">
        <f>'[1]Town Clerk 2020'!B2</f>
        <v>ELECTION, REGISTRATION, VITALS</v>
      </c>
      <c r="D4" s="24">
        <v>63102.12</v>
      </c>
      <c r="E4" s="24">
        <v>57727.57</v>
      </c>
      <c r="F4" s="22">
        <f>'Town Clerk 2022'!G20</f>
        <v>63102</v>
      </c>
      <c r="G4" s="7"/>
      <c r="H4" s="23"/>
      <c r="I4" s="24">
        <f>'Town Clerk 2022'!H19</f>
        <v>175</v>
      </c>
      <c r="J4" s="21">
        <f>I4-F4</f>
        <v>-62927</v>
      </c>
      <c r="K4" s="21">
        <f>I4-D4</f>
        <v>-62927.12</v>
      </c>
      <c r="L4" s="26">
        <f t="shared" si="0"/>
        <v>6.30626031037525E-4</v>
      </c>
      <c r="N4" s="5"/>
    </row>
    <row r="5" spans="1:16" ht="15.75" x14ac:dyDescent="0.25">
      <c r="A5" s="18" t="str">
        <f>'[1]Finance-Tax Collecting 2020'!A2</f>
        <v>01-4150</v>
      </c>
      <c r="B5" s="19"/>
      <c r="C5" s="20" t="str">
        <f>'[1]Finance-Tax Collecting 2020'!B2</f>
        <v>FINANCIAL -Tax Collecting</v>
      </c>
      <c r="D5" s="24">
        <v>58823</v>
      </c>
      <c r="E5" s="21">
        <v>51152.610000000008</v>
      </c>
      <c r="F5" s="22">
        <f>'Finance-Tax Collecting 2022'!I19</f>
        <v>58823</v>
      </c>
      <c r="G5" s="7"/>
      <c r="H5" s="23"/>
      <c r="I5" s="24">
        <f>'Finance-Tax Collecting 2022'!J19</f>
        <v>60892</v>
      </c>
      <c r="J5" s="21">
        <f>I5-F5</f>
        <v>2069</v>
      </c>
      <c r="K5" s="21">
        <f>I5-D5</f>
        <v>2069</v>
      </c>
      <c r="L5" s="26">
        <f t="shared" si="0"/>
        <v>0.21942903018249699</v>
      </c>
      <c r="N5" s="5"/>
    </row>
    <row r="6" spans="1:16" ht="15.75" x14ac:dyDescent="0.25">
      <c r="A6" s="27" t="s">
        <v>8</v>
      </c>
      <c r="B6" s="28"/>
      <c r="C6" s="20" t="str">
        <f>'[1]Real Property Appr 2020'!B2</f>
        <v>REAL PROPERTY APPRAISAL</v>
      </c>
      <c r="D6" s="24">
        <v>57295</v>
      </c>
      <c r="E6" s="21">
        <v>55622.46</v>
      </c>
      <c r="F6" s="22">
        <f>'Real Property Appr 2022'!G13</f>
        <v>57295</v>
      </c>
      <c r="G6" s="7"/>
      <c r="H6" s="23"/>
      <c r="I6" s="24">
        <f>'Real Property Appr 2022'!H13</f>
        <v>68495</v>
      </c>
      <c r="J6" s="21">
        <f>I6-F6</f>
        <v>11200</v>
      </c>
      <c r="K6" s="21">
        <f>I6-D6</f>
        <v>11200</v>
      </c>
      <c r="L6" s="26">
        <f t="shared" si="0"/>
        <v>0.24682702854808727</v>
      </c>
      <c r="N6" s="5"/>
    </row>
    <row r="7" spans="1:16" ht="15.75" x14ac:dyDescent="0.25">
      <c r="A7" s="18" t="str">
        <f>'[1]Legal 2020'!A2</f>
        <v>01-4153</v>
      </c>
      <c r="B7" s="19"/>
      <c r="C7" s="20" t="str">
        <f>'[1]Legal 2020'!B2</f>
        <v>LEGAL</v>
      </c>
      <c r="D7" s="29">
        <v>20000</v>
      </c>
      <c r="E7" s="21">
        <v>10605.28</v>
      </c>
      <c r="F7" s="22">
        <f>'Legal 2022'!G8</f>
        <v>20000</v>
      </c>
      <c r="G7" s="7"/>
      <c r="H7" s="23"/>
      <c r="I7" s="29">
        <f>'Legal 2022'!H8</f>
        <v>20000</v>
      </c>
      <c r="J7" s="21">
        <f t="shared" ref="J7:J29" si="1">I7-F7</f>
        <v>0</v>
      </c>
      <c r="K7" s="22">
        <f t="shared" ref="K7:K29" si="2">I7-D7</f>
        <v>0</v>
      </c>
      <c r="L7" s="30">
        <f t="shared" si="0"/>
        <v>7.2071546404288561E-2</v>
      </c>
    </row>
    <row r="8" spans="1:16" ht="15.75" x14ac:dyDescent="0.25">
      <c r="A8" s="18" t="str">
        <f>'[1]Planning Zoning 2020'!A2</f>
        <v>01-4191</v>
      </c>
      <c r="B8" s="19"/>
      <c r="C8" s="20" t="str">
        <f>'[1]Planning Zoning 2020'!B2</f>
        <v>PLANNING AND ZONING</v>
      </c>
      <c r="D8" s="24">
        <v>21822</v>
      </c>
      <c r="E8" s="21">
        <v>20654.329999999998</v>
      </c>
      <c r="F8" s="22">
        <f>'Planning Zoning 2022'!G16</f>
        <v>22322</v>
      </c>
      <c r="G8" s="7"/>
      <c r="H8" s="23"/>
      <c r="I8" s="24">
        <f>'Planning Zoning 2022'!H16</f>
        <v>34438.199999999997</v>
      </c>
      <c r="J8" s="21">
        <f t="shared" si="1"/>
        <v>12116.199999999997</v>
      </c>
      <c r="K8" s="21">
        <f t="shared" si="2"/>
        <v>12616.199999999997</v>
      </c>
      <c r="L8" s="26">
        <f t="shared" si="0"/>
        <v>0.1241007164690085</v>
      </c>
      <c r="N8" s="5"/>
    </row>
    <row r="9" spans="1:16" ht="15.75" x14ac:dyDescent="0.25">
      <c r="A9" s="18" t="str">
        <f>'[1]General Buildings 2020'!A2</f>
        <v>01-4194</v>
      </c>
      <c r="B9" s="19"/>
      <c r="C9" s="20" t="str">
        <f>'[1]General Buildings 2020'!B2</f>
        <v>GENERAL GOVERNMENT BUILDINGS</v>
      </c>
      <c r="D9" s="29">
        <v>165433</v>
      </c>
      <c r="E9" s="21">
        <v>85734.750000000015</v>
      </c>
      <c r="F9" s="22">
        <f>'General Buildings 2022'!G21</f>
        <v>164933</v>
      </c>
      <c r="G9" s="7"/>
      <c r="H9" s="23"/>
      <c r="I9" s="29">
        <f>'General Buildings 2022'!H21</f>
        <v>165158</v>
      </c>
      <c r="J9" s="21">
        <f t="shared" si="1"/>
        <v>225</v>
      </c>
      <c r="K9" s="21">
        <f t="shared" si="2"/>
        <v>-275</v>
      </c>
      <c r="L9" s="26">
        <f t="shared" si="0"/>
        <v>0.59515962305197456</v>
      </c>
      <c r="N9" s="5"/>
    </row>
    <row r="10" spans="1:16" ht="15.75" x14ac:dyDescent="0.25">
      <c r="A10" s="18" t="str">
        <f>'[1]Adv-Reg-Prop.Liab-Oth Gov 2020'!A2</f>
        <v>01-4196</v>
      </c>
      <c r="B10" s="19"/>
      <c r="C10" s="20" t="str">
        <f>'[1]Adv-Reg-Prop.Liab-Oth Gov 2020'!B2</f>
        <v>TOWN INSURANCE</v>
      </c>
      <c r="D10" s="24">
        <v>299347</v>
      </c>
      <c r="E10" s="21">
        <v>253778.49999999997</v>
      </c>
      <c r="F10" s="22">
        <v>265274</v>
      </c>
      <c r="G10" s="7"/>
      <c r="H10" s="23"/>
      <c r="I10" s="24">
        <f>'Adv-Reg-Prop.Liab-Oth Gov 2022'!H10</f>
        <v>290617</v>
      </c>
      <c r="J10" s="21">
        <f t="shared" si="1"/>
        <v>25343</v>
      </c>
      <c r="K10" s="22">
        <f t="shared" si="2"/>
        <v>-8730</v>
      </c>
      <c r="L10" s="26">
        <f t="shared" si="0"/>
        <v>1.0472608300687565</v>
      </c>
      <c r="N10" s="5"/>
    </row>
    <row r="11" spans="1:16" ht="15.75" x14ac:dyDescent="0.25">
      <c r="A11" s="18" t="str">
        <f>'[1]Adv-Reg-Prop.Liab-Oth Gov 2020'!A13</f>
        <v>01-4197</v>
      </c>
      <c r="B11" s="19"/>
      <c r="C11" s="20" t="str">
        <f>'[1]Adv-Reg-Prop.Liab-Oth Gov 2020'!B13</f>
        <v>VISITOR CENTER</v>
      </c>
      <c r="D11" s="24">
        <v>26127</v>
      </c>
      <c r="E11" s="21">
        <v>25729.68</v>
      </c>
      <c r="F11" s="22">
        <f>'Adv-Reg-Prop.Liab-Oth Gov 2022'!G19</f>
        <v>26127</v>
      </c>
      <c r="G11" s="7"/>
      <c r="H11" s="23"/>
      <c r="I11" s="24">
        <f>'Adv-Reg-Prop.Liab-Oth Gov 2022'!H19</f>
        <v>27617</v>
      </c>
      <c r="J11" s="21">
        <f t="shared" si="1"/>
        <v>1490</v>
      </c>
      <c r="K11" s="21">
        <f t="shared" si="2"/>
        <v>1490</v>
      </c>
      <c r="L11" s="26">
        <f t="shared" si="0"/>
        <v>9.9519994852361876E-2</v>
      </c>
      <c r="N11" s="5"/>
    </row>
    <row r="12" spans="1:16" ht="15.75" x14ac:dyDescent="0.25">
      <c r="A12" s="18" t="str">
        <f>'[1]Adv-Reg-Prop.Liab-Oth Gov 2020'!A20</f>
        <v>01-4199</v>
      </c>
      <c r="B12" s="19"/>
      <c r="C12" s="20" t="str">
        <f>'[1]Adv-Reg-Prop.Liab-Oth Gov 2020'!B20</f>
        <v>OTHER GENERAL GOVERNMENT</v>
      </c>
      <c r="D12" s="24">
        <v>2200</v>
      </c>
      <c r="E12" s="21">
        <v>744</v>
      </c>
      <c r="F12" s="22">
        <f>'Adv-Reg-Prop.Liab-Oth Gov 2022'!G24</f>
        <v>2200</v>
      </c>
      <c r="G12" s="7"/>
      <c r="H12" s="23"/>
      <c r="I12" s="24">
        <f>'Adv-Reg-Prop.Liab-Oth Gov 2022'!H24</f>
        <v>2200</v>
      </c>
      <c r="J12" s="21">
        <f t="shared" si="1"/>
        <v>0</v>
      </c>
      <c r="K12" s="21">
        <f t="shared" si="2"/>
        <v>0</v>
      </c>
      <c r="L12" s="26">
        <f t="shared" si="0"/>
        <v>7.9278701044717438E-3</v>
      </c>
      <c r="N12" s="31"/>
      <c r="O12" s="32"/>
      <c r="P12" s="32"/>
    </row>
    <row r="13" spans="1:16" ht="15.75" x14ac:dyDescent="0.25">
      <c r="A13" s="18" t="str">
        <f>'[1]Police 2020'!A2</f>
        <v>01-4210</v>
      </c>
      <c r="B13" s="19"/>
      <c r="C13" s="20" t="str">
        <f>'[1]Police 2020'!B2</f>
        <v>POLICE DEPARTMENT</v>
      </c>
      <c r="D13" s="29">
        <v>557916</v>
      </c>
      <c r="E13" s="21">
        <v>477164.82</v>
      </c>
      <c r="F13" s="22">
        <f>'Police 2022'!G28</f>
        <v>562076</v>
      </c>
      <c r="G13" s="7"/>
      <c r="H13" s="23"/>
      <c r="I13" s="29">
        <f>'Police 2022'!H28</f>
        <v>578873</v>
      </c>
      <c r="J13" s="21">
        <f t="shared" si="1"/>
        <v>16797</v>
      </c>
      <c r="K13" s="21">
        <f t="shared" si="2"/>
        <v>20957</v>
      </c>
      <c r="L13" s="26">
        <f t="shared" si="0"/>
        <v>2.0860136140844867</v>
      </c>
      <c r="N13" s="5"/>
    </row>
    <row r="14" spans="1:16" ht="15.75" x14ac:dyDescent="0.25">
      <c r="A14" s="18" t="str">
        <f>'[1]Dispatch-BLD INSPECTION 2020'!A2</f>
        <v xml:space="preserve"> 01-4299</v>
      </c>
      <c r="B14" s="19"/>
      <c r="C14" s="20" t="str">
        <f>'[1]Dispatch-BLD INSPECTION 2020'!B2</f>
        <v>DISPATCH</v>
      </c>
      <c r="D14" s="29">
        <v>60000</v>
      </c>
      <c r="E14" s="21">
        <v>49553.5</v>
      </c>
      <c r="F14" s="22">
        <f>'Dispatch-BLD INSPECTION 2022'!G4</f>
        <v>60000</v>
      </c>
      <c r="G14" s="7"/>
      <c r="H14" s="23"/>
      <c r="I14" s="29">
        <f>'Dispatch-BLD INSPECTION 2022'!H4</f>
        <v>60000</v>
      </c>
      <c r="J14" s="21">
        <f t="shared" si="1"/>
        <v>0</v>
      </c>
      <c r="K14" s="22">
        <f t="shared" si="2"/>
        <v>0</v>
      </c>
      <c r="L14" s="26">
        <f t="shared" si="0"/>
        <v>0.21621463921286571</v>
      </c>
      <c r="N14" s="5"/>
    </row>
    <row r="15" spans="1:16" ht="15.75" x14ac:dyDescent="0.25">
      <c r="A15" s="18" t="str">
        <f>'[1]Fire 2020'!A2</f>
        <v>01-4220</v>
      </c>
      <c r="B15" s="19"/>
      <c r="C15" s="20" t="str">
        <f>'[1]Fire 2020'!B2</f>
        <v>FIRE DEPARTMENT</v>
      </c>
      <c r="D15" s="24">
        <v>164707.48050000001</v>
      </c>
      <c r="E15" s="21">
        <v>148862.62</v>
      </c>
      <c r="F15" s="22">
        <f>'Fire 2022'!G28</f>
        <v>164707</v>
      </c>
      <c r="G15" s="7"/>
      <c r="H15" s="23"/>
      <c r="I15" s="24">
        <f>'Fire 2022'!H28</f>
        <v>189831</v>
      </c>
      <c r="J15" s="21">
        <f t="shared" si="1"/>
        <v>25124</v>
      </c>
      <c r="K15" s="21">
        <f t="shared" si="2"/>
        <v>25123.519499999995</v>
      </c>
      <c r="L15" s="26">
        <f t="shared" si="0"/>
        <v>0.68407068627362511</v>
      </c>
      <c r="N15" s="5"/>
    </row>
    <row r="16" spans="1:16" ht="15.75" x14ac:dyDescent="0.25">
      <c r="A16" s="18"/>
      <c r="B16" s="19"/>
      <c r="C16" s="20" t="str">
        <f>'[1]Dispatch-BLD INSPECTION 2020'!B7</f>
        <v>BUILDING INSPECTION</v>
      </c>
      <c r="D16" s="24">
        <v>17793</v>
      </c>
      <c r="E16" s="21">
        <v>17534.07</v>
      </c>
      <c r="F16" s="22">
        <f>'Dispatch-BLD INSPECTION 2022'!G16</f>
        <v>17793</v>
      </c>
      <c r="G16" s="7"/>
      <c r="H16" s="23"/>
      <c r="I16" s="24">
        <f>'Dispatch-BLD INSPECTION 2022'!H16</f>
        <v>20454</v>
      </c>
      <c r="J16" s="21">
        <f t="shared" si="1"/>
        <v>2661</v>
      </c>
      <c r="K16" s="21">
        <f t="shared" si="2"/>
        <v>2661</v>
      </c>
      <c r="L16" s="26">
        <f t="shared" si="0"/>
        <v>7.3707570507665923E-2</v>
      </c>
      <c r="N16" s="5"/>
    </row>
    <row r="17" spans="1:19" ht="15.75" x14ac:dyDescent="0.25">
      <c r="A17" s="18" t="str">
        <f>'[1]Hwy 2020'!A2</f>
        <v>01-4311</v>
      </c>
      <c r="B17" s="19"/>
      <c r="C17" s="20" t="str">
        <f>'[1]Hwy 2020'!B2</f>
        <v>HIGHWAY DEPARTMENT</v>
      </c>
      <c r="D17" s="24">
        <v>751420</v>
      </c>
      <c r="E17" s="21">
        <v>737319.51</v>
      </c>
      <c r="F17" s="22">
        <f>'Hwy 2022'!G57</f>
        <v>749420</v>
      </c>
      <c r="G17" s="7"/>
      <c r="H17" s="23"/>
      <c r="I17" s="24">
        <f>'Hwy 2022'!H57</f>
        <v>779447</v>
      </c>
      <c r="J17" s="21">
        <f t="shared" si="1"/>
        <v>30027</v>
      </c>
      <c r="K17" s="21">
        <f t="shared" si="2"/>
        <v>28027</v>
      </c>
      <c r="L17" s="26">
        <f t="shared" si="0"/>
        <v>2.8087975315091755</v>
      </c>
      <c r="N17" s="5"/>
    </row>
    <row r="18" spans="1:19" ht="15.75" x14ac:dyDescent="0.25">
      <c r="A18" s="18" t="str">
        <f>'[1] St Lighting 2020'!A2</f>
        <v>01-4316</v>
      </c>
      <c r="B18" s="19"/>
      <c r="C18" s="20" t="str">
        <f>'[1] St Lighting 2020'!B2</f>
        <v>STREET LIGHTING</v>
      </c>
      <c r="D18" s="24">
        <v>26000</v>
      </c>
      <c r="E18" s="21">
        <v>14581.65</v>
      </c>
      <c r="F18" s="22">
        <f>' St Lighting 2022'!G4</f>
        <v>26000</v>
      </c>
      <c r="G18" s="7"/>
      <c r="H18" s="23"/>
      <c r="I18" s="24">
        <f>' St Lighting 2022'!H4</f>
        <v>20000</v>
      </c>
      <c r="J18" s="21">
        <f t="shared" si="1"/>
        <v>-6000</v>
      </c>
      <c r="K18" s="21">
        <f t="shared" si="2"/>
        <v>-6000</v>
      </c>
      <c r="L18" s="26">
        <f t="shared" si="0"/>
        <v>7.2071546404288561E-2</v>
      </c>
    </row>
    <row r="19" spans="1:19" ht="15.75" x14ac:dyDescent="0.25">
      <c r="A19" s="18"/>
      <c r="B19" s="19"/>
      <c r="C19" s="20" t="s">
        <v>9</v>
      </c>
      <c r="D19" s="24">
        <v>48657</v>
      </c>
      <c r="E19" s="21">
        <v>58867.519999999997</v>
      </c>
      <c r="F19" s="22">
        <f>'Ambulance GF 2022'!G13</f>
        <v>48657</v>
      </c>
      <c r="G19" s="19"/>
      <c r="H19" s="23"/>
      <c r="I19" s="24">
        <f>'Ambulance GF 2022'!H13</f>
        <v>73257</v>
      </c>
      <c r="J19" s="21">
        <f t="shared" si="1"/>
        <v>24600</v>
      </c>
      <c r="K19" s="21">
        <f t="shared" si="2"/>
        <v>24600</v>
      </c>
      <c r="L19" s="26">
        <f t="shared" si="0"/>
        <v>0.26398726374694836</v>
      </c>
      <c r="N19" s="5"/>
    </row>
    <row r="20" spans="1:19" ht="15.75" x14ac:dyDescent="0.25">
      <c r="A20" s="18"/>
      <c r="B20" s="19"/>
      <c r="C20" s="20" t="s">
        <v>10</v>
      </c>
      <c r="D20" s="24">
        <v>500</v>
      </c>
      <c r="E20" s="21">
        <v>0</v>
      </c>
      <c r="F20" s="22">
        <f>'Ambulance GF 2022'!G20</f>
        <v>500</v>
      </c>
      <c r="G20" s="19"/>
      <c r="H20" s="23"/>
      <c r="I20" s="24">
        <v>500</v>
      </c>
      <c r="J20" s="21">
        <f t="shared" si="1"/>
        <v>0</v>
      </c>
      <c r="K20" s="21">
        <f t="shared" si="2"/>
        <v>0</v>
      </c>
      <c r="L20" s="26">
        <f t="shared" si="0"/>
        <v>1.8017886601072142E-3</v>
      </c>
    </row>
    <row r="21" spans="1:19" ht="15.75" x14ac:dyDescent="0.25">
      <c r="A21" s="18"/>
      <c r="B21" s="19"/>
      <c r="C21" s="20" t="s">
        <v>11</v>
      </c>
      <c r="D21" s="24">
        <v>123621</v>
      </c>
      <c r="E21" s="21">
        <v>123621</v>
      </c>
      <c r="F21" s="22">
        <f>'Library 2022'!G5</f>
        <v>123621</v>
      </c>
      <c r="G21" s="7"/>
      <c r="H21" s="23"/>
      <c r="I21" s="24">
        <f>'Library 2022'!H5</f>
        <v>175560</v>
      </c>
      <c r="J21" s="21">
        <f t="shared" si="1"/>
        <v>51939</v>
      </c>
      <c r="K21" s="21">
        <f t="shared" si="2"/>
        <v>51939</v>
      </c>
      <c r="L21" s="26">
        <f t="shared" si="0"/>
        <v>0.63264403433684502</v>
      </c>
      <c r="N21" s="5"/>
    </row>
    <row r="22" spans="1:19" ht="15.75" x14ac:dyDescent="0.25">
      <c r="A22" s="18"/>
      <c r="B22" s="19"/>
      <c r="C22" s="20" t="s">
        <v>12</v>
      </c>
      <c r="D22" s="24">
        <v>1270</v>
      </c>
      <c r="E22" s="21">
        <v>845</v>
      </c>
      <c r="F22" s="22">
        <f>'CULTURE-CONS COMM 2022'!G10</f>
        <v>1270</v>
      </c>
      <c r="G22" s="7"/>
      <c r="H22" s="23"/>
      <c r="I22" s="24">
        <f>'CULTURE-CONS COMM 2022'!H10</f>
        <v>1270</v>
      </c>
      <c r="J22" s="21">
        <f t="shared" si="1"/>
        <v>0</v>
      </c>
      <c r="K22" s="21">
        <f t="shared" si="2"/>
        <v>0</v>
      </c>
      <c r="L22" s="26">
        <f t="shared" si="0"/>
        <v>4.5765431966723249E-3</v>
      </c>
    </row>
    <row r="23" spans="1:19" ht="15.75" x14ac:dyDescent="0.25">
      <c r="A23" s="18"/>
      <c r="B23" s="19"/>
      <c r="C23" s="20" t="str">
        <f>'[1]Debt Service GF 2020'!B2</f>
        <v>DEBT SERVICE</v>
      </c>
      <c r="D23" s="24">
        <v>55284</v>
      </c>
      <c r="E23" s="21">
        <v>55283.26</v>
      </c>
      <c r="F23" s="22">
        <f>'Debt Service GF 2022'!G8</f>
        <v>55283.26</v>
      </c>
      <c r="G23" s="7"/>
      <c r="H23" s="23"/>
      <c r="I23" s="24">
        <f>'Debt Service GF 2022'!H8</f>
        <v>54510</v>
      </c>
      <c r="J23" s="21">
        <f t="shared" si="1"/>
        <v>-773.26000000000204</v>
      </c>
      <c r="K23" s="21">
        <f t="shared" si="2"/>
        <v>-774</v>
      </c>
      <c r="L23" s="26">
        <f t="shared" si="0"/>
        <v>0.19643099972488851</v>
      </c>
    </row>
    <row r="24" spans="1:19" ht="15.75" x14ac:dyDescent="0.25">
      <c r="A24" s="18"/>
      <c r="B24" s="19"/>
      <c r="C24" s="20" t="s">
        <v>13</v>
      </c>
      <c r="D24" s="24">
        <v>10000</v>
      </c>
      <c r="E24" s="21">
        <v>0</v>
      </c>
      <c r="F24" s="22">
        <f>'Debt Service GF 2022'!G20</f>
        <v>10000</v>
      </c>
      <c r="G24" s="7"/>
      <c r="H24" s="23"/>
      <c r="I24" s="24">
        <f>'Debt Service GF 2022'!H20</f>
        <v>10000</v>
      </c>
      <c r="J24" s="34">
        <f t="shared" si="1"/>
        <v>0</v>
      </c>
      <c r="K24" s="21">
        <f t="shared" si="2"/>
        <v>0</v>
      </c>
      <c r="L24" s="26">
        <f t="shared" si="0"/>
        <v>3.6035773202144281E-2</v>
      </c>
    </row>
    <row r="25" spans="1:19" ht="15.75" x14ac:dyDescent="0.25">
      <c r="A25" s="18"/>
      <c r="B25" s="19"/>
      <c r="C25" s="20" t="str">
        <f>'[1]Health Agencies 2020'!B2</f>
        <v>HEALTH AGENCIES/HOSPITALS</v>
      </c>
      <c r="D25" s="24"/>
      <c r="E25" s="21"/>
      <c r="F25" s="22"/>
      <c r="G25" s="7"/>
      <c r="H25" s="23"/>
      <c r="I25" s="24"/>
      <c r="J25" s="21">
        <f t="shared" si="1"/>
        <v>0</v>
      </c>
      <c r="K25" s="21"/>
      <c r="L25" s="26"/>
    </row>
    <row r="26" spans="1:19" ht="15.75" x14ac:dyDescent="0.25">
      <c r="A26" s="18"/>
      <c r="B26" s="19"/>
      <c r="C26" s="20" t="s">
        <v>658</v>
      </c>
      <c r="D26" s="24">
        <v>0</v>
      </c>
      <c r="E26" s="21">
        <v>0</v>
      </c>
      <c r="F26" s="22">
        <v>0</v>
      </c>
      <c r="G26" s="7"/>
      <c r="H26" s="23"/>
      <c r="I26" s="24">
        <v>17648</v>
      </c>
      <c r="J26" s="21">
        <f t="shared" si="1"/>
        <v>17648</v>
      </c>
      <c r="K26" s="21">
        <f t="shared" si="2"/>
        <v>17648</v>
      </c>
      <c r="L26" s="26">
        <f>I26/$F$48*1000</f>
        <v>6.3595932547144227E-2</v>
      </c>
    </row>
    <row r="27" spans="1:19" ht="15.75" x14ac:dyDescent="0.25">
      <c r="A27" s="18" t="str">
        <f>'[1]Welfare 2020'!A2</f>
        <v>01-4441</v>
      </c>
      <c r="B27" s="19"/>
      <c r="C27" s="20" t="str">
        <f>'[1]Welfare 2020'!B2</f>
        <v>WELFARE</v>
      </c>
      <c r="D27" s="24">
        <v>28013</v>
      </c>
      <c r="E27" s="21">
        <v>55886.17</v>
      </c>
      <c r="F27" s="22">
        <f>'Welfare 2022'!G12</f>
        <v>28013</v>
      </c>
      <c r="G27" s="7"/>
      <c r="H27" s="23"/>
      <c r="I27" s="22">
        <f>'Welfare 2022'!H12</f>
        <v>58530</v>
      </c>
      <c r="J27" s="21">
        <f t="shared" si="1"/>
        <v>30517</v>
      </c>
      <c r="K27" s="21">
        <f t="shared" si="2"/>
        <v>30517</v>
      </c>
      <c r="L27" s="26">
        <f>I27/$F$48*1000</f>
        <v>0.21091738055215051</v>
      </c>
      <c r="N27" s="5"/>
    </row>
    <row r="28" spans="1:19" ht="15.75" x14ac:dyDescent="0.25">
      <c r="A28" s="18" t="str">
        <f>'[1]CULTURE-CONS COMM 2020'!A2</f>
        <v xml:space="preserve"> 01-4589</v>
      </c>
      <c r="B28" s="19"/>
      <c r="C28" s="20" t="str">
        <f>'[1]CULTURE-CONS COMM 2020'!B2</f>
        <v>Culture &amp; Recreation</v>
      </c>
      <c r="D28" s="24">
        <v>7000</v>
      </c>
      <c r="E28" s="21">
        <v>6500</v>
      </c>
      <c r="F28" s="22">
        <v>7000</v>
      </c>
      <c r="G28" s="7"/>
      <c r="H28" s="23"/>
      <c r="I28" s="24">
        <v>9000</v>
      </c>
      <c r="J28" s="21">
        <f t="shared" si="1"/>
        <v>2000</v>
      </c>
      <c r="K28" s="21">
        <f t="shared" si="2"/>
        <v>2000</v>
      </c>
      <c r="L28" s="26">
        <f>I28/$F$48*1000</f>
        <v>3.2432195881929853E-2</v>
      </c>
    </row>
    <row r="29" spans="1:19" ht="15.75" x14ac:dyDescent="0.25">
      <c r="A29" s="18" t="str">
        <f>'[1]COUNTRY CLUB 2020'!A2</f>
        <v xml:space="preserve"> 02</v>
      </c>
      <c r="B29" s="19"/>
      <c r="C29" s="20" t="str">
        <f>'[1]Parks 2020'!B2</f>
        <v>PARKS &amp; RECREATION GF (01)</v>
      </c>
      <c r="D29" s="24">
        <v>123047.2</v>
      </c>
      <c r="E29" s="21"/>
      <c r="F29" s="22">
        <f>'Parks 2022'!G18</f>
        <v>127616</v>
      </c>
      <c r="G29" s="7"/>
      <c r="H29" s="23"/>
      <c r="I29" s="24">
        <f>'Parks 2022'!H18</f>
        <v>209877</v>
      </c>
      <c r="J29" s="21">
        <f t="shared" si="1"/>
        <v>82261</v>
      </c>
      <c r="K29" s="21">
        <f t="shared" si="2"/>
        <v>86829.8</v>
      </c>
      <c r="L29" s="26">
        <f>I29/$F$48*1000</f>
        <v>0.75630799723464359</v>
      </c>
      <c r="N29" s="5"/>
    </row>
    <row r="30" spans="1:19" s="37" customFormat="1" ht="15.75" x14ac:dyDescent="0.25">
      <c r="A30" s="8" t="s">
        <v>14</v>
      </c>
      <c r="B30" s="9"/>
      <c r="C30" s="9"/>
      <c r="D30" s="23">
        <f t="shared" ref="D30:K30" si="3">SUM(D3:D29)</f>
        <v>2857388.8155000005</v>
      </c>
      <c r="E30" s="23">
        <f t="shared" si="3"/>
        <v>2474332.1199999996</v>
      </c>
      <c r="F30" s="23">
        <f t="shared" si="3"/>
        <v>2831068.26</v>
      </c>
      <c r="G30" s="23">
        <f t="shared" si="3"/>
        <v>0</v>
      </c>
      <c r="H30" s="23">
        <f t="shared" si="3"/>
        <v>0</v>
      </c>
      <c r="I30" s="23">
        <f>SUM(I3:I29)</f>
        <v>3110862.66</v>
      </c>
      <c r="J30" s="35">
        <f t="shared" si="3"/>
        <v>279794.40000000002</v>
      </c>
      <c r="K30" s="23">
        <f t="shared" si="3"/>
        <v>253473.84450000001</v>
      </c>
      <c r="L30" s="36">
        <f>SUM(L3:L29)</f>
        <v>11.210234127877925</v>
      </c>
      <c r="M30" s="37">
        <f>SUM(M3:M29)</f>
        <v>0</v>
      </c>
      <c r="O30" s="38"/>
      <c r="P30" s="38"/>
      <c r="Q30" s="38"/>
      <c r="R30" s="38"/>
      <c r="S30" s="38"/>
    </row>
    <row r="31" spans="1:19" ht="15" customHeight="1" x14ac:dyDescent="0.25">
      <c r="A31" s="5"/>
      <c r="B31" s="5"/>
      <c r="C31" s="5"/>
      <c r="E31" s="39">
        <f>(E30-D30)/D30</f>
        <v>-0.13405830295901527</v>
      </c>
      <c r="F31" s="39"/>
      <c r="G31" s="39"/>
      <c r="H31" s="39"/>
      <c r="I31" s="40" t="s">
        <v>15</v>
      </c>
      <c r="J31" s="39"/>
      <c r="K31" s="39">
        <f>K30/D30</f>
        <v>8.8708209091119386E-2</v>
      </c>
      <c r="L31" s="41"/>
      <c r="M31" t="s">
        <v>1</v>
      </c>
      <c r="O31" s="38"/>
      <c r="P31" s="38"/>
      <c r="Q31" s="38"/>
      <c r="R31" s="38"/>
      <c r="S31" s="38"/>
    </row>
    <row r="32" spans="1:19" ht="15.75" x14ac:dyDescent="0.25">
      <c r="A32" s="6"/>
      <c r="B32" s="6"/>
      <c r="C32" s="5"/>
      <c r="D32" s="42" t="s">
        <v>15</v>
      </c>
      <c r="H32" s="43"/>
      <c r="I32" s="44"/>
      <c r="J32" s="44"/>
      <c r="K32" s="44"/>
      <c r="L32" s="41"/>
    </row>
    <row r="33" spans="1:16" ht="16.5" thickBot="1" x14ac:dyDescent="0.3">
      <c r="A33" s="45"/>
      <c r="B33" s="5"/>
      <c r="C33" s="46"/>
      <c r="D33" s="21"/>
      <c r="E33" s="21"/>
      <c r="F33" s="21"/>
      <c r="H33" s="43">
        <f>F33-D33</f>
        <v>0</v>
      </c>
      <c r="I33" s="21"/>
      <c r="J33" s="21">
        <f>I33-F33</f>
        <v>0</v>
      </c>
      <c r="K33" s="47">
        <f>I33-D33</f>
        <v>0</v>
      </c>
      <c r="L33" s="41"/>
    </row>
    <row r="34" spans="1:16" s="37" customFormat="1" ht="16.5" thickBot="1" x14ac:dyDescent="0.3">
      <c r="A34" s="6" t="s">
        <v>16</v>
      </c>
      <c r="B34" s="6" t="s">
        <v>1</v>
      </c>
      <c r="C34" s="6"/>
      <c r="D34" s="48">
        <f>SUM(D33:D33)</f>
        <v>0</v>
      </c>
      <c r="E34" s="48">
        <f>SUM(E33:E33)</f>
        <v>0</v>
      </c>
      <c r="F34" s="48"/>
      <c r="G34" s="43"/>
      <c r="H34" s="49">
        <f>F34-D34</f>
        <v>0</v>
      </c>
      <c r="I34" s="23">
        <f>SUM(I33:I33)</f>
        <v>0</v>
      </c>
      <c r="J34" s="21">
        <f>I34-F34</f>
        <v>0</v>
      </c>
      <c r="K34" s="47">
        <f>I34-D34</f>
        <v>0</v>
      </c>
      <c r="L34" s="50"/>
    </row>
    <row r="35" spans="1:16" s="37" customFormat="1" ht="16.5" thickBot="1" x14ac:dyDescent="0.3">
      <c r="A35" s="6"/>
      <c r="B35" s="6"/>
      <c r="C35" s="6"/>
      <c r="D35" s="51"/>
      <c r="H35" s="43"/>
      <c r="I35" s="43"/>
      <c r="J35" s="44"/>
      <c r="K35" s="44"/>
      <c r="L35" s="50"/>
      <c r="O35" s="37" t="s">
        <v>15</v>
      </c>
    </row>
    <row r="36" spans="1:16" s="37" customFormat="1" ht="16.5" thickBot="1" x14ac:dyDescent="0.3">
      <c r="A36" s="6" t="s">
        <v>17</v>
      </c>
      <c r="B36" s="6"/>
      <c r="C36" s="6"/>
      <c r="D36" s="48">
        <f>D30+D34</f>
        <v>2857388.8155000005</v>
      </c>
      <c r="E36" s="48">
        <f>E30+E34</f>
        <v>2474332.1199999996</v>
      </c>
      <c r="F36" s="48">
        <f>F30+F34</f>
        <v>2831068.26</v>
      </c>
      <c r="G36" s="43"/>
      <c r="H36" s="49">
        <f>F36-D36</f>
        <v>-26320.555500000715</v>
      </c>
      <c r="I36" s="23">
        <f>I30+I34</f>
        <v>3110862.66</v>
      </c>
      <c r="J36" s="21">
        <f>I36-F36</f>
        <v>279794.40000000037</v>
      </c>
      <c r="K36" s="47">
        <f>I36-D36</f>
        <v>253473.84449999966</v>
      </c>
      <c r="L36" s="50"/>
      <c r="P36" s="37" t="s">
        <v>15</v>
      </c>
    </row>
    <row r="37" spans="1:16" s="37" customFormat="1" ht="17.25" customHeight="1" x14ac:dyDescent="0.25">
      <c r="B37" s="52"/>
      <c r="C37" s="52"/>
      <c r="D37" s="51"/>
      <c r="E37" s="39">
        <f>(E36-D36)/D36</f>
        <v>-0.13405830295901527</v>
      </c>
      <c r="G37" s="53">
        <f>(F36-D36)/D36</f>
        <v>-9.2114014575909262E-3</v>
      </c>
      <c r="J37" s="44"/>
      <c r="K37" s="44"/>
      <c r="L37" s="50"/>
    </row>
    <row r="38" spans="1:16" s="37" customFormat="1" ht="17.25" customHeight="1" x14ac:dyDescent="0.25">
      <c r="A38" s="6"/>
      <c r="B38" s="6"/>
      <c r="C38" s="6"/>
      <c r="D38" s="51"/>
      <c r="E38" s="39"/>
      <c r="G38" s="53"/>
      <c r="J38" s="44"/>
      <c r="K38" s="44"/>
      <c r="L38" s="50"/>
    </row>
    <row r="39" spans="1:16" s="37" customFormat="1" ht="15.75" x14ac:dyDescent="0.25">
      <c r="A39" s="6" t="s">
        <v>18</v>
      </c>
      <c r="B39" s="6"/>
      <c r="C39" s="6"/>
      <c r="D39" s="54">
        <f>'[1]Revenue est. 2020'!C93</f>
        <v>1196624</v>
      </c>
      <c r="E39" s="55">
        <v>1861228</v>
      </c>
      <c r="F39" s="54">
        <v>1037782</v>
      </c>
      <c r="G39" s="8"/>
      <c r="H39" s="8"/>
      <c r="I39" s="23">
        <f>'[1]Revenue est. 2020'!F93</f>
        <v>1212652</v>
      </c>
      <c r="J39" s="21">
        <f>I39-F39</f>
        <v>174870</v>
      </c>
      <c r="K39" s="47">
        <f>I39-D39</f>
        <v>16028</v>
      </c>
      <c r="L39" s="50"/>
    </row>
    <row r="40" spans="1:16" s="37" customFormat="1" ht="15.75" x14ac:dyDescent="0.25">
      <c r="A40" s="6"/>
      <c r="B40" s="6"/>
      <c r="C40" s="6"/>
      <c r="D40" s="56"/>
      <c r="E40" s="43"/>
      <c r="F40" s="43"/>
    </row>
    <row r="41" spans="1:16" s="37" customFormat="1" ht="15.75" x14ac:dyDescent="0.25">
      <c r="A41" s="6" t="s">
        <v>19</v>
      </c>
      <c r="B41" s="6"/>
      <c r="C41" s="6"/>
      <c r="D41" s="54">
        <f>D36-D39</f>
        <v>1660764.8155000005</v>
      </c>
      <c r="E41" s="54"/>
      <c r="F41" s="54">
        <f>F36-F39</f>
        <v>1793286.2599999998</v>
      </c>
      <c r="I41" s="54">
        <f>I36-I39</f>
        <v>1898210.6600000001</v>
      </c>
    </row>
    <row r="42" spans="1:16" s="37" customFormat="1" ht="15.75" x14ac:dyDescent="0.25">
      <c r="A42" s="6"/>
      <c r="B42" s="57"/>
      <c r="C42" s="58" t="s">
        <v>20</v>
      </c>
      <c r="D42" s="43">
        <v>95500</v>
      </c>
      <c r="F42" s="43">
        <v>99500</v>
      </c>
      <c r="G42" s="37" t="s">
        <v>21</v>
      </c>
      <c r="I42" s="43">
        <v>95500</v>
      </c>
    </row>
    <row r="43" spans="1:16" s="37" customFormat="1" ht="15.75" x14ac:dyDescent="0.25">
      <c r="A43" s="6"/>
      <c r="B43" s="57"/>
      <c r="C43" s="58" t="s">
        <v>22</v>
      </c>
      <c r="D43" s="43">
        <v>276262</v>
      </c>
      <c r="F43" s="43">
        <v>175000</v>
      </c>
      <c r="G43" s="37" t="s">
        <v>23</v>
      </c>
      <c r="I43" s="43">
        <v>100000</v>
      </c>
    </row>
    <row r="44" spans="1:16" s="37" customFormat="1" ht="15.75" x14ac:dyDescent="0.25">
      <c r="A44" s="6" t="s">
        <v>24</v>
      </c>
      <c r="B44" s="57"/>
      <c r="D44" s="23">
        <f>D41+D42+D43</f>
        <v>2032526.8155000005</v>
      </c>
      <c r="E44" s="23">
        <f>E41+E42+E43</f>
        <v>0</v>
      </c>
      <c r="F44" s="23">
        <f>F41+F42+F43</f>
        <v>2067786.2599999998</v>
      </c>
      <c r="I44" s="23">
        <f>I41+I42+I43</f>
        <v>2093710.6600000001</v>
      </c>
    </row>
    <row r="45" spans="1:16" s="37" customFormat="1" ht="15.75" x14ac:dyDescent="0.25">
      <c r="A45" s="6"/>
      <c r="B45" s="57"/>
      <c r="D45" s="43"/>
      <c r="E45" s="43"/>
      <c r="F45" s="43"/>
      <c r="I45" s="43"/>
    </row>
    <row r="46" spans="1:16" s="37" customFormat="1" ht="15.75" x14ac:dyDescent="0.25">
      <c r="A46" s="6"/>
      <c r="B46" s="57"/>
      <c r="D46" s="43"/>
      <c r="E46" s="43"/>
      <c r="F46" s="43"/>
      <c r="I46" s="43"/>
    </row>
    <row r="47" spans="1:16" s="37" customFormat="1" ht="15.75" x14ac:dyDescent="0.25">
      <c r="A47" s="6"/>
      <c r="B47" s="57"/>
      <c r="D47" s="43"/>
      <c r="F47" s="43"/>
      <c r="L47" s="37" t="s">
        <v>1</v>
      </c>
    </row>
    <row r="48" spans="1:16" s="37" customFormat="1" ht="15.75" x14ac:dyDescent="0.25">
      <c r="A48" s="6" t="s">
        <v>25</v>
      </c>
      <c r="B48" s="6"/>
      <c r="C48" s="6"/>
      <c r="D48" s="23">
        <v>259858560</v>
      </c>
      <c r="F48" s="23">
        <v>277502024</v>
      </c>
      <c r="G48" s="37" t="s">
        <v>26</v>
      </c>
      <c r="H48" s="37">
        <v>277502024</v>
      </c>
      <c r="I48" s="23">
        <v>277502024</v>
      </c>
    </row>
    <row r="49" spans="1:11" s="37" customFormat="1" ht="15.75" x14ac:dyDescent="0.25">
      <c r="A49" s="6" t="s">
        <v>27</v>
      </c>
      <c r="B49" s="6"/>
      <c r="C49" s="6"/>
      <c r="D49" s="60"/>
      <c r="I49" s="60"/>
    </row>
    <row r="50" spans="1:11" ht="13.5" customHeight="1" x14ac:dyDescent="0.2">
      <c r="A50" s="5"/>
      <c r="B50" s="5"/>
      <c r="C50" s="5" t="s">
        <v>28</v>
      </c>
      <c r="D50" s="26">
        <f>D44/D48*1000</f>
        <v>7.8216658150495419</v>
      </c>
      <c r="E50" s="61"/>
      <c r="F50" s="61">
        <f>F44/F48*1000</f>
        <v>7.4514276695870141</v>
      </c>
      <c r="G50" s="62">
        <f>F50-D50</f>
        <v>-0.37023814546252787</v>
      </c>
      <c r="I50" s="26">
        <f>I44/I48*1000</f>
        <v>7.5448482494671829</v>
      </c>
      <c r="K50" s="62"/>
    </row>
    <row r="51" spans="1:11" x14ac:dyDescent="0.2">
      <c r="C51" s="31" t="s">
        <v>29</v>
      </c>
      <c r="D51">
        <v>1.538</v>
      </c>
      <c r="I51" s="63">
        <v>0.108</v>
      </c>
    </row>
    <row r="52" spans="1:11" x14ac:dyDescent="0.2">
      <c r="C52" s="31" t="s">
        <v>30</v>
      </c>
      <c r="I52" s="63">
        <v>0.6</v>
      </c>
    </row>
    <row r="53" spans="1:11" x14ac:dyDescent="0.2">
      <c r="C53" s="5" t="s">
        <v>31</v>
      </c>
      <c r="D53" s="64">
        <f>SUM(D50:D52)</f>
        <v>9.3596658150495422</v>
      </c>
      <c r="I53" s="64">
        <f>SUM(I50:I52)</f>
        <v>8.2528482494671831</v>
      </c>
    </row>
    <row r="54" spans="1:11" x14ac:dyDescent="0.2">
      <c r="F54" s="62"/>
    </row>
  </sheetData>
  <mergeCells count="1">
    <mergeCell ref="A1:C1"/>
  </mergeCells>
  <pageMargins left="0.5" right="0.5" top="0" bottom="0" header="0" footer="0"/>
  <pageSetup scale="70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tabColor theme="8" tint="0.59999389629810485"/>
    <pageSetUpPr fitToPage="1"/>
  </sheetPr>
  <dimension ref="A1:J8"/>
  <sheetViews>
    <sheetView zoomScaleNormal="100" workbookViewId="0">
      <selection activeCell="B19" sqref="B19"/>
    </sheetView>
  </sheetViews>
  <sheetFormatPr defaultRowHeight="12.75" x14ac:dyDescent="0.2"/>
  <cols>
    <col min="1" max="1" width="21.7109375" customWidth="1"/>
    <col min="2" max="2" width="50.140625" customWidth="1"/>
    <col min="3" max="4" width="17.140625" customWidth="1"/>
    <col min="5" max="5" width="17.140625" hidden="1" customWidth="1"/>
    <col min="6" max="6" width="43.7109375" hidden="1" customWidth="1"/>
    <col min="7" max="7" width="10.42578125" customWidth="1"/>
    <col min="8" max="8" width="14.28515625" bestFit="1" customWidth="1"/>
    <col min="9" max="9" width="11.42578125" customWidth="1"/>
    <col min="10" max="10" width="10.140625" customWidth="1"/>
  </cols>
  <sheetData>
    <row r="1" spans="1:10" ht="49.5" customHeight="1" x14ac:dyDescent="0.2">
      <c r="A1" s="154"/>
      <c r="B1" s="324"/>
      <c r="C1" s="178" t="s">
        <v>640</v>
      </c>
      <c r="D1" s="178" t="s">
        <v>645</v>
      </c>
      <c r="E1" s="178">
        <f>'[1]Parks 2020'!E1</f>
        <v>0</v>
      </c>
      <c r="F1" s="156" t="s">
        <v>417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325" t="s">
        <v>418</v>
      </c>
      <c r="B2" s="69" t="s">
        <v>419</v>
      </c>
      <c r="C2" s="70"/>
      <c r="D2" s="70"/>
      <c r="E2" s="70"/>
      <c r="F2" s="7"/>
      <c r="G2" s="73"/>
      <c r="H2" s="73"/>
      <c r="I2" s="73"/>
      <c r="J2" s="73"/>
    </row>
    <row r="3" spans="1:10" x14ac:dyDescent="0.2">
      <c r="A3" s="194" t="s">
        <v>105</v>
      </c>
      <c r="B3" s="75" t="s">
        <v>420</v>
      </c>
      <c r="C3" s="59">
        <v>123621</v>
      </c>
      <c r="D3" s="59">
        <v>123621</v>
      </c>
      <c r="E3" s="59"/>
      <c r="F3" s="9"/>
      <c r="G3" s="59">
        <v>123621</v>
      </c>
      <c r="H3" s="59">
        <v>175560</v>
      </c>
      <c r="I3" s="21">
        <f>H3-C3</f>
        <v>51939</v>
      </c>
      <c r="J3" s="103">
        <f>I3/C3</f>
        <v>0.42014706239231198</v>
      </c>
    </row>
    <row r="4" spans="1:10" x14ac:dyDescent="0.2">
      <c r="A4" s="194" t="s">
        <v>421</v>
      </c>
      <c r="B4" s="75" t="s">
        <v>422</v>
      </c>
      <c r="C4" s="59"/>
      <c r="D4" s="59"/>
      <c r="E4" s="59"/>
      <c r="F4" s="9"/>
      <c r="G4" s="9"/>
      <c r="H4" s="9"/>
      <c r="I4" s="21">
        <f>H4-C4</f>
        <v>0</v>
      </c>
      <c r="J4" s="103"/>
    </row>
    <row r="5" spans="1:10" ht="15.75" x14ac:dyDescent="0.25">
      <c r="A5" s="69" t="s">
        <v>88</v>
      </c>
      <c r="B5" s="69" t="s">
        <v>11</v>
      </c>
      <c r="C5" s="23">
        <f t="shared" ref="C5:H5" si="0">SUM(C3:C4)</f>
        <v>123621</v>
      </c>
      <c r="D5" s="23">
        <f t="shared" si="0"/>
        <v>123621</v>
      </c>
      <c r="E5" s="23">
        <f t="shared" si="0"/>
        <v>0</v>
      </c>
      <c r="F5" s="23">
        <f t="shared" si="0"/>
        <v>0</v>
      </c>
      <c r="G5" s="23">
        <f t="shared" si="0"/>
        <v>123621</v>
      </c>
      <c r="H5" s="23">
        <f t="shared" si="0"/>
        <v>175560</v>
      </c>
      <c r="I5" s="21">
        <f>H5-C5</f>
        <v>51939</v>
      </c>
      <c r="J5" s="103">
        <f>I5/C5</f>
        <v>0.42014706239231198</v>
      </c>
    </row>
    <row r="6" spans="1:10" x14ac:dyDescent="0.2">
      <c r="C6" s="44"/>
      <c r="D6" s="87"/>
      <c r="E6" s="87"/>
    </row>
    <row r="7" spans="1:10" x14ac:dyDescent="0.2">
      <c r="C7" s="87"/>
      <c r="D7" s="88"/>
      <c r="E7" s="87"/>
    </row>
    <row r="8" spans="1:10" x14ac:dyDescent="0.2">
      <c r="C8" s="87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tabColor theme="8" tint="0.59999389629810485"/>
    <pageSetUpPr fitToPage="1"/>
  </sheetPr>
  <dimension ref="A1:J27"/>
  <sheetViews>
    <sheetView zoomScaleNormal="100" workbookViewId="0">
      <selection activeCell="H3" sqref="H3"/>
    </sheetView>
  </sheetViews>
  <sheetFormatPr defaultRowHeight="12.75" x14ac:dyDescent="0.2"/>
  <cols>
    <col min="1" max="1" width="9.85546875" bestFit="1" customWidth="1"/>
    <col min="2" max="2" width="50" bestFit="1" customWidth="1"/>
    <col min="3" max="3" width="9.28515625" style="334" customWidth="1"/>
    <col min="4" max="4" width="10" style="167" customWidth="1"/>
    <col min="5" max="5" width="9.28515625" style="167" hidden="1" customWidth="1"/>
    <col min="6" max="6" width="12.5703125" hidden="1" customWidth="1"/>
    <col min="7" max="7" width="10.5703125" customWidth="1"/>
    <col min="8" max="8" width="13.28515625" style="89" bestFit="1" customWidth="1"/>
  </cols>
  <sheetData>
    <row r="1" spans="1:10" ht="45.75" customHeight="1" x14ac:dyDescent="0.2">
      <c r="A1" s="154"/>
      <c r="B1" s="324" t="s">
        <v>1</v>
      </c>
      <c r="C1" s="326" t="s">
        <v>640</v>
      </c>
      <c r="D1" s="326" t="s">
        <v>645</v>
      </c>
      <c r="E1" s="326">
        <f>'[1]Parks 2020'!E1</f>
        <v>0</v>
      </c>
      <c r="F1" s="327" t="str">
        <f>'[1]Parks 2020'!F1</f>
        <v>Comments, Changes
&amp; Adjustments</v>
      </c>
      <c r="G1" s="326" t="s">
        <v>642</v>
      </c>
      <c r="H1" s="260" t="s">
        <v>643</v>
      </c>
      <c r="I1" s="332" t="s">
        <v>35</v>
      </c>
      <c r="J1" s="253" t="s">
        <v>36</v>
      </c>
    </row>
    <row r="2" spans="1:10" ht="15.75" x14ac:dyDescent="0.2">
      <c r="A2" s="68" t="s">
        <v>423</v>
      </c>
      <c r="B2" s="69" t="s">
        <v>424</v>
      </c>
      <c r="C2" s="328"/>
      <c r="D2" s="329"/>
      <c r="E2" s="330"/>
      <c r="F2" s="7"/>
      <c r="G2" s="329"/>
      <c r="H2" s="329"/>
      <c r="I2" s="329"/>
      <c r="J2" s="329"/>
    </row>
    <row r="3" spans="1:10" x14ac:dyDescent="0.2">
      <c r="A3" s="194" t="s">
        <v>105</v>
      </c>
      <c r="B3" s="75" t="s">
        <v>425</v>
      </c>
      <c r="C3" s="76">
        <v>7500</v>
      </c>
      <c r="D3" s="99">
        <v>6650</v>
      </c>
      <c r="E3" s="331"/>
      <c r="F3" s="19" t="s">
        <v>426</v>
      </c>
      <c r="G3" s="19">
        <v>7500</v>
      </c>
      <c r="H3" s="525">
        <v>9000</v>
      </c>
      <c r="I3" s="21">
        <f t="shared" ref="I3:I4" si="0">H3-C3</f>
        <v>1500</v>
      </c>
      <c r="J3" s="490">
        <f t="shared" ref="J3:J4" si="1">I3/C3</f>
        <v>0.2</v>
      </c>
    </row>
    <row r="4" spans="1:10" ht="15.75" x14ac:dyDescent="0.2">
      <c r="A4" s="68" t="s">
        <v>88</v>
      </c>
      <c r="B4" s="69" t="s">
        <v>427</v>
      </c>
      <c r="C4" s="84">
        <f>SUM(C3)</f>
        <v>7500</v>
      </c>
      <c r="D4" s="84">
        <f>SUM(D3)</f>
        <v>6650</v>
      </c>
      <c r="E4" s="84">
        <f>SUM(E3)</f>
        <v>0</v>
      </c>
      <c r="F4" s="21"/>
      <c r="G4" s="84">
        <f>SUM(G3)</f>
        <v>7500</v>
      </c>
      <c r="H4" s="84">
        <f>SUM(H3)</f>
        <v>9000</v>
      </c>
      <c r="I4" s="21">
        <f t="shared" si="0"/>
        <v>1500</v>
      </c>
      <c r="J4" s="490">
        <f t="shared" si="1"/>
        <v>0.2</v>
      </c>
    </row>
    <row r="5" spans="1:10" x14ac:dyDescent="0.2">
      <c r="A5" s="7"/>
      <c r="B5" s="7"/>
      <c r="C5" s="76"/>
      <c r="D5" s="99"/>
      <c r="E5" s="99"/>
      <c r="F5" s="7"/>
      <c r="G5" s="7"/>
      <c r="H5" s="28" t="s">
        <v>1</v>
      </c>
      <c r="I5" s="7"/>
      <c r="J5" s="7"/>
    </row>
    <row r="6" spans="1:10" x14ac:dyDescent="0.2">
      <c r="A6" s="7"/>
      <c r="B6" s="7"/>
      <c r="C6" s="128"/>
      <c r="D6" s="7"/>
      <c r="E6" s="7"/>
      <c r="F6" s="7"/>
      <c r="G6" s="7"/>
      <c r="H6" s="128"/>
      <c r="I6" s="7"/>
      <c r="J6" s="7"/>
    </row>
    <row r="7" spans="1:10" ht="39" customHeight="1" x14ac:dyDescent="0.2">
      <c r="A7" s="154"/>
      <c r="B7" s="324"/>
      <c r="C7" s="326" t="str">
        <f>C1</f>
        <v>2021 Budget</v>
      </c>
      <c r="D7" s="326" t="str">
        <f>D1</f>
        <v xml:space="preserve">2021 Unaudited </v>
      </c>
      <c r="E7" s="326">
        <f>E1</f>
        <v>0</v>
      </c>
      <c r="F7" s="94" t="str">
        <f>F1</f>
        <v>Comments, Changes
&amp; Adjustments</v>
      </c>
      <c r="G7" s="326" t="s">
        <v>642</v>
      </c>
      <c r="H7" s="260" t="s">
        <v>643</v>
      </c>
      <c r="I7" s="332" t="s">
        <v>35</v>
      </c>
      <c r="J7" s="253" t="s">
        <v>36</v>
      </c>
    </row>
    <row r="8" spans="1:10" ht="15.75" x14ac:dyDescent="0.2">
      <c r="A8" s="254" t="s">
        <v>428</v>
      </c>
      <c r="B8" s="69" t="s">
        <v>12</v>
      </c>
      <c r="C8" s="328"/>
      <c r="D8" s="329"/>
      <c r="E8" s="330"/>
      <c r="F8" s="7"/>
      <c r="G8" s="73"/>
      <c r="H8" s="71"/>
      <c r="I8" s="73"/>
      <c r="J8" s="73"/>
    </row>
    <row r="9" spans="1:10" x14ac:dyDescent="0.2">
      <c r="A9" s="194" t="s">
        <v>105</v>
      </c>
      <c r="B9" s="75" t="s">
        <v>429</v>
      </c>
      <c r="C9" s="76">
        <v>1270</v>
      </c>
      <c r="D9" s="99">
        <v>845</v>
      </c>
      <c r="E9" s="99"/>
      <c r="F9" s="19"/>
      <c r="G9" s="333">
        <v>1270</v>
      </c>
      <c r="H9" s="76">
        <v>1270</v>
      </c>
      <c r="I9" s="21">
        <f>H9-C9</f>
        <v>0</v>
      </c>
      <c r="J9" s="490">
        <f>I9/C9</f>
        <v>0</v>
      </c>
    </row>
    <row r="10" spans="1:10" ht="15.75" x14ac:dyDescent="0.2">
      <c r="A10" s="68" t="s">
        <v>88</v>
      </c>
      <c r="B10" s="69" t="s">
        <v>12</v>
      </c>
      <c r="C10" s="84">
        <f t="shared" ref="C10:H10" si="2">SUM(C9)</f>
        <v>1270</v>
      </c>
      <c r="D10" s="84">
        <f t="shared" si="2"/>
        <v>845</v>
      </c>
      <c r="E10" s="84">
        <f t="shared" si="2"/>
        <v>0</v>
      </c>
      <c r="F10" s="84">
        <f t="shared" si="2"/>
        <v>0</v>
      </c>
      <c r="G10" s="84">
        <f t="shared" si="2"/>
        <v>1270</v>
      </c>
      <c r="H10" s="84">
        <f t="shared" si="2"/>
        <v>1270</v>
      </c>
      <c r="I10" s="21">
        <f>H10-C10</f>
        <v>0</v>
      </c>
      <c r="J10" s="490">
        <f>I10/C10</f>
        <v>0</v>
      </c>
    </row>
    <row r="11" spans="1:10" x14ac:dyDescent="0.2">
      <c r="C11" s="89"/>
      <c r="D11"/>
      <c r="E11"/>
    </row>
    <row r="12" spans="1:10" x14ac:dyDescent="0.2">
      <c r="C12" s="89"/>
      <c r="D12" s="44"/>
      <c r="E12"/>
    </row>
    <row r="13" spans="1:10" x14ac:dyDescent="0.2">
      <c r="C13" s="89"/>
      <c r="D13"/>
      <c r="E13"/>
    </row>
    <row r="14" spans="1:10" x14ac:dyDescent="0.2">
      <c r="C14" s="89"/>
      <c r="D14"/>
      <c r="E14"/>
    </row>
    <row r="15" spans="1:10" x14ac:dyDescent="0.2">
      <c r="C15" s="89"/>
      <c r="D15"/>
      <c r="E15"/>
    </row>
    <row r="16" spans="1:10" x14ac:dyDescent="0.2">
      <c r="C16" s="89"/>
      <c r="D16"/>
      <c r="E16"/>
    </row>
    <row r="17" spans="3:5" x14ac:dyDescent="0.2">
      <c r="C17" s="89"/>
      <c r="D17"/>
      <c r="E17"/>
    </row>
    <row r="18" spans="3:5" x14ac:dyDescent="0.2">
      <c r="C18" s="89"/>
      <c r="D18"/>
      <c r="E18"/>
    </row>
    <row r="19" spans="3:5" x14ac:dyDescent="0.2">
      <c r="C19" s="89"/>
      <c r="D19"/>
      <c r="E19"/>
    </row>
    <row r="20" spans="3:5" x14ac:dyDescent="0.2">
      <c r="C20" s="89"/>
      <c r="D20"/>
      <c r="E20"/>
    </row>
    <row r="21" spans="3:5" x14ac:dyDescent="0.2">
      <c r="C21" s="89"/>
      <c r="D21"/>
      <c r="E21"/>
    </row>
    <row r="22" spans="3:5" x14ac:dyDescent="0.2">
      <c r="C22" s="89"/>
      <c r="D22"/>
      <c r="E22"/>
    </row>
    <row r="23" spans="3:5" x14ac:dyDescent="0.2">
      <c r="C23" s="89"/>
      <c r="D23"/>
      <c r="E23"/>
    </row>
    <row r="24" spans="3:5" x14ac:dyDescent="0.2">
      <c r="C24" s="89"/>
      <c r="D24"/>
      <c r="E24"/>
    </row>
    <row r="25" spans="3:5" x14ac:dyDescent="0.2">
      <c r="C25" s="89"/>
      <c r="D25"/>
      <c r="E25"/>
    </row>
    <row r="26" spans="3:5" x14ac:dyDescent="0.2">
      <c r="C26" s="89"/>
      <c r="D26"/>
      <c r="E26"/>
    </row>
    <row r="27" spans="3:5" x14ac:dyDescent="0.2">
      <c r="C27" s="89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tabColor theme="8" tint="0.59999389629810485"/>
    <pageSetUpPr fitToPage="1"/>
  </sheetPr>
  <dimension ref="A1:L29"/>
  <sheetViews>
    <sheetView zoomScaleNormal="100" workbookViewId="0">
      <selection activeCell="B19" sqref="B19"/>
    </sheetView>
  </sheetViews>
  <sheetFormatPr defaultRowHeight="12.75" x14ac:dyDescent="0.2"/>
  <cols>
    <col min="1" max="1" width="14.85546875" bestFit="1" customWidth="1"/>
    <col min="2" max="2" width="45.140625" customWidth="1"/>
    <col min="3" max="3" width="11.7109375" style="167" customWidth="1"/>
    <col min="4" max="4" width="10" style="167" customWidth="1"/>
    <col min="5" max="5" width="10" style="167" hidden="1" customWidth="1"/>
    <col min="6" max="6" width="31.42578125" hidden="1" customWidth="1"/>
    <col min="7" max="7" width="9.85546875" customWidth="1"/>
    <col min="8" max="8" width="13.28515625" style="89" bestFit="1" customWidth="1"/>
    <col min="9" max="9" width="9.42578125" customWidth="1"/>
  </cols>
  <sheetData>
    <row r="1" spans="1:12" ht="54" customHeight="1" x14ac:dyDescent="0.2">
      <c r="A1" s="91"/>
      <c r="B1" s="335" t="s">
        <v>430</v>
      </c>
      <c r="C1" s="326" t="s">
        <v>640</v>
      </c>
      <c r="D1" s="326" t="s">
        <v>645</v>
      </c>
      <c r="E1" s="326">
        <f>'[1]CULTURE-CONS COMM 2020'!E1</f>
        <v>0</v>
      </c>
      <c r="F1" s="94" t="str">
        <f>'[1]CULTURE-CONS COMM 2020'!F1</f>
        <v>Comments, Changes
&amp; Adjustments</v>
      </c>
      <c r="G1" s="326" t="s">
        <v>642</v>
      </c>
      <c r="H1" s="253" t="s">
        <v>643</v>
      </c>
      <c r="I1" s="253" t="s">
        <v>35</v>
      </c>
      <c r="J1" s="253" t="s">
        <v>36</v>
      </c>
    </row>
    <row r="2" spans="1:12" ht="15.75" x14ac:dyDescent="0.2">
      <c r="A2" s="302" t="s">
        <v>431</v>
      </c>
      <c r="B2" s="69" t="s">
        <v>430</v>
      </c>
      <c r="C2" s="337"/>
      <c r="D2" s="337"/>
      <c r="E2" s="338"/>
      <c r="F2" s="339"/>
      <c r="G2" s="73"/>
      <c r="H2" s="71"/>
      <c r="I2" s="73"/>
      <c r="J2" s="73"/>
    </row>
    <row r="3" spans="1:12" x14ac:dyDescent="0.2">
      <c r="A3" s="194" t="s">
        <v>249</v>
      </c>
      <c r="B3" s="75" t="s">
        <v>432</v>
      </c>
      <c r="C3" s="99">
        <v>44129</v>
      </c>
      <c r="D3" s="99">
        <v>44128.87</v>
      </c>
      <c r="E3" s="99"/>
      <c r="F3" s="19"/>
      <c r="G3" s="99">
        <v>44128.87</v>
      </c>
      <c r="H3" s="76">
        <v>43355</v>
      </c>
      <c r="I3" s="21">
        <f t="shared" ref="I3:I8" si="0">H3-C3</f>
        <v>-774</v>
      </c>
      <c r="J3" s="103">
        <f>I3/C3</f>
        <v>-1.7539486505472591E-2</v>
      </c>
    </row>
    <row r="4" spans="1:12" x14ac:dyDescent="0.2">
      <c r="A4" s="194" t="s">
        <v>433</v>
      </c>
      <c r="B4" s="75" t="s">
        <v>434</v>
      </c>
      <c r="C4" s="99"/>
      <c r="D4" s="99"/>
      <c r="E4" s="99"/>
      <c r="F4" s="9"/>
      <c r="G4" s="101"/>
      <c r="H4" s="340"/>
      <c r="I4" s="21">
        <f t="shared" si="0"/>
        <v>0</v>
      </c>
      <c r="J4" s="103" t="e">
        <f>I4/C4</f>
        <v>#DIV/0!</v>
      </c>
    </row>
    <row r="5" spans="1:12" x14ac:dyDescent="0.2">
      <c r="A5" s="194" t="s">
        <v>435</v>
      </c>
      <c r="B5" s="75" t="s">
        <v>436</v>
      </c>
      <c r="C5" s="99"/>
      <c r="D5" s="99"/>
      <c r="E5" s="99"/>
      <c r="F5" s="9"/>
      <c r="G5" s="105"/>
      <c r="H5" s="194"/>
      <c r="I5" s="21">
        <f t="shared" si="0"/>
        <v>0</v>
      </c>
      <c r="J5" s="103"/>
    </row>
    <row r="6" spans="1:12" x14ac:dyDescent="0.2">
      <c r="A6" s="194" t="s">
        <v>437</v>
      </c>
      <c r="B6" s="75" t="s">
        <v>438</v>
      </c>
      <c r="C6" s="99"/>
      <c r="D6" s="99"/>
      <c r="E6" s="99"/>
      <c r="F6" s="9"/>
      <c r="G6" s="105"/>
      <c r="H6" s="341"/>
      <c r="I6" s="21">
        <f t="shared" si="0"/>
        <v>0</v>
      </c>
      <c r="J6" s="103" t="e">
        <f>I6/C6</f>
        <v>#DIV/0!</v>
      </c>
    </row>
    <row r="7" spans="1:12" x14ac:dyDescent="0.2">
      <c r="A7" s="194" t="s">
        <v>439</v>
      </c>
      <c r="B7" s="75" t="s">
        <v>440</v>
      </c>
      <c r="C7" s="99">
        <v>11155</v>
      </c>
      <c r="D7" s="99">
        <v>11154.39</v>
      </c>
      <c r="E7" s="99"/>
      <c r="F7" s="19"/>
      <c r="G7" s="99">
        <v>11154.39</v>
      </c>
      <c r="H7" s="76">
        <v>11155</v>
      </c>
      <c r="I7" s="21">
        <f t="shared" si="0"/>
        <v>0</v>
      </c>
      <c r="J7" s="103">
        <f>I7/C7</f>
        <v>0</v>
      </c>
    </row>
    <row r="8" spans="1:12" ht="15.75" x14ac:dyDescent="0.2">
      <c r="A8" s="302" t="s">
        <v>31</v>
      </c>
      <c r="B8" s="69" t="s">
        <v>430</v>
      </c>
      <c r="C8" s="108">
        <f>SUM(C3:C7)</f>
        <v>55284</v>
      </c>
      <c r="D8" s="108">
        <f>SUM(D3:D7)</f>
        <v>55283.26</v>
      </c>
      <c r="E8" s="108"/>
      <c r="F8" s="109"/>
      <c r="G8" s="108">
        <f>SUM(G3:G7)</f>
        <v>55283.26</v>
      </c>
      <c r="H8" s="342">
        <f>SUM(H3:H7)</f>
        <v>54510</v>
      </c>
      <c r="I8" s="21">
        <f t="shared" si="0"/>
        <v>-774</v>
      </c>
      <c r="J8" s="103">
        <f>I8/C8</f>
        <v>-1.4000434121988278E-2</v>
      </c>
      <c r="L8" s="62"/>
    </row>
    <row r="9" spans="1:12" ht="15.75" x14ac:dyDescent="0.2">
      <c r="A9" s="343"/>
      <c r="B9" s="69"/>
      <c r="C9" s="108"/>
      <c r="D9" s="108"/>
      <c r="E9" s="108"/>
      <c r="F9" s="109"/>
      <c r="G9" s="109"/>
      <c r="H9" s="84"/>
      <c r="I9" s="7"/>
      <c r="J9" s="7"/>
      <c r="L9" s="62"/>
    </row>
    <row r="10" spans="1:12" ht="15.75" x14ac:dyDescent="0.2">
      <c r="A10" s="343"/>
      <c r="B10" s="69"/>
      <c r="C10" s="108"/>
      <c r="D10" s="108"/>
      <c r="E10" s="108"/>
      <c r="F10" s="109"/>
      <c r="G10" s="109"/>
      <c r="H10" s="84"/>
      <c r="I10" s="7"/>
      <c r="J10" s="7"/>
      <c r="L10" s="62"/>
    </row>
    <row r="11" spans="1:12" ht="15.75" x14ac:dyDescent="0.2">
      <c r="A11" s="343"/>
      <c r="B11" s="69"/>
      <c r="C11" s="108"/>
      <c r="D11" s="108"/>
      <c r="E11" s="108"/>
      <c r="F11" s="109"/>
      <c r="G11" s="109"/>
      <c r="H11" s="84"/>
      <c r="I11" s="7"/>
      <c r="J11" s="7"/>
      <c r="L11" s="62"/>
    </row>
    <row r="12" spans="1:12" ht="15.75" customHeight="1" x14ac:dyDescent="0.2">
      <c r="A12" s="343"/>
      <c r="B12" s="69"/>
      <c r="C12" s="108"/>
      <c r="D12" s="108"/>
      <c r="E12" s="108"/>
      <c r="F12" s="109"/>
      <c r="G12" s="109"/>
      <c r="H12" s="84"/>
      <c r="I12" s="7"/>
      <c r="J12" s="7"/>
      <c r="L12" s="62"/>
    </row>
    <row r="13" spans="1:12" ht="9" hidden="1" customHeight="1" x14ac:dyDescent="0.2">
      <c r="A13" s="343"/>
      <c r="B13" s="69"/>
      <c r="C13" s="108"/>
      <c r="D13" s="108"/>
      <c r="E13" s="108"/>
      <c r="F13" s="109"/>
      <c r="G13" s="109"/>
      <c r="H13" s="84"/>
      <c r="I13" s="7"/>
      <c r="J13" s="7"/>
      <c r="L13" s="62"/>
    </row>
    <row r="14" spans="1:12" hidden="1" x14ac:dyDescent="0.2">
      <c r="A14" s="7"/>
      <c r="B14" s="7"/>
      <c r="C14" s="99"/>
      <c r="D14" s="99"/>
      <c r="E14" s="99"/>
      <c r="F14" s="7"/>
      <c r="G14" s="7"/>
      <c r="H14" s="128"/>
      <c r="I14" s="7"/>
      <c r="J14" s="7"/>
    </row>
    <row r="15" spans="1:12" ht="50.25" customHeight="1" x14ac:dyDescent="0.2">
      <c r="A15" s="7"/>
      <c r="B15" s="344" t="s">
        <v>13</v>
      </c>
      <c r="C15" s="336" t="s">
        <v>640</v>
      </c>
      <c r="D15" s="326" t="s">
        <v>646</v>
      </c>
      <c r="E15" s="326" t="s">
        <v>441</v>
      </c>
      <c r="F15" s="7"/>
      <c r="G15" s="253" t="s">
        <v>642</v>
      </c>
      <c r="H15" s="253" t="s">
        <v>643</v>
      </c>
      <c r="I15" s="253" t="s">
        <v>35</v>
      </c>
      <c r="J15" s="253" t="s">
        <v>36</v>
      </c>
    </row>
    <row r="16" spans="1:12" ht="15.75" x14ac:dyDescent="0.25">
      <c r="A16" s="302" t="s">
        <v>442</v>
      </c>
      <c r="B16" s="8" t="s">
        <v>13</v>
      </c>
      <c r="C16" s="98"/>
      <c r="D16" s="73"/>
      <c r="E16" s="339"/>
      <c r="F16" s="339"/>
      <c r="G16" s="73"/>
      <c r="H16" s="71"/>
      <c r="I16" s="73"/>
      <c r="J16" s="73"/>
    </row>
    <row r="17" spans="1:10" x14ac:dyDescent="0.2">
      <c r="A17" s="173" t="s">
        <v>105</v>
      </c>
      <c r="B17" s="19" t="s">
        <v>443</v>
      </c>
      <c r="C17" s="345">
        <v>10000</v>
      </c>
      <c r="D17" s="346">
        <v>0</v>
      </c>
      <c r="E17" s="21"/>
      <c r="F17" s="7"/>
      <c r="G17" s="345">
        <v>10000</v>
      </c>
      <c r="H17" s="81">
        <v>10000</v>
      </c>
      <c r="I17" s="273">
        <f>H17-C17</f>
        <v>0</v>
      </c>
      <c r="J17" s="7">
        <f>I17/C17</f>
        <v>0</v>
      </c>
    </row>
    <row r="18" spans="1:10" x14ac:dyDescent="0.2">
      <c r="A18" s="28"/>
      <c r="B18" s="19"/>
      <c r="C18" s="346"/>
      <c r="D18" s="7"/>
      <c r="E18" s="7"/>
      <c r="F18" s="7"/>
      <c r="G18" s="7"/>
      <c r="H18" s="128"/>
      <c r="I18" s="273">
        <f>H18-C18</f>
        <v>0</v>
      </c>
      <c r="J18" s="7"/>
    </row>
    <row r="19" spans="1:10" x14ac:dyDescent="0.2">
      <c r="A19" s="28"/>
      <c r="B19" s="19"/>
      <c r="C19" s="346"/>
      <c r="D19" s="346"/>
      <c r="E19" s="7"/>
      <c r="F19" s="7"/>
      <c r="G19" s="7"/>
      <c r="H19" s="128"/>
      <c r="I19" s="273">
        <f>H19-C19</f>
        <v>0</v>
      </c>
      <c r="J19" s="7"/>
    </row>
    <row r="20" spans="1:10" ht="15.75" x14ac:dyDescent="0.25">
      <c r="A20" s="8" t="s">
        <v>31</v>
      </c>
      <c r="B20" s="8" t="s">
        <v>13</v>
      </c>
      <c r="C20" s="174">
        <f>SUM(C16:C19)</f>
        <v>10000</v>
      </c>
      <c r="D20" s="174">
        <f>SUM(D16:D19)</f>
        <v>0</v>
      </c>
      <c r="E20" s="174">
        <f>SUM(E16:E19)</f>
        <v>0</v>
      </c>
      <c r="F20" s="174">
        <f>SUM(F16:F19)</f>
        <v>0</v>
      </c>
      <c r="G20" s="174">
        <f>SUM(G17:G19)</f>
        <v>10000</v>
      </c>
      <c r="H20" s="174">
        <f>SUM(H16:H19)</f>
        <v>10000</v>
      </c>
      <c r="I20" s="273">
        <f>H20-C20</f>
        <v>0</v>
      </c>
      <c r="J20" s="7">
        <f>I20/C20</f>
        <v>0</v>
      </c>
    </row>
    <row r="21" spans="1:10" x14ac:dyDescent="0.2">
      <c r="C21"/>
      <c r="D21"/>
      <c r="E21"/>
    </row>
    <row r="22" spans="1:10" x14ac:dyDescent="0.2">
      <c r="C22"/>
      <c r="D22" s="347"/>
      <c r="E22"/>
    </row>
    <row r="23" spans="1:10" x14ac:dyDescent="0.2">
      <c r="C23"/>
      <c r="D23"/>
      <c r="E23"/>
    </row>
    <row r="24" spans="1:10" x14ac:dyDescent="0.2">
      <c r="C24"/>
      <c r="D24"/>
      <c r="E24"/>
    </row>
    <row r="25" spans="1:10" x14ac:dyDescent="0.2">
      <c r="C25"/>
      <c r="D25"/>
      <c r="E25"/>
    </row>
    <row r="26" spans="1:10" x14ac:dyDescent="0.2">
      <c r="C26"/>
      <c r="D26"/>
      <c r="E26"/>
    </row>
    <row r="27" spans="1:10" x14ac:dyDescent="0.2">
      <c r="C27"/>
      <c r="D27"/>
      <c r="E27"/>
    </row>
    <row r="28" spans="1:10" x14ac:dyDescent="0.2">
      <c r="C28"/>
      <c r="D28"/>
      <c r="E28"/>
    </row>
    <row r="29" spans="1:10" x14ac:dyDescent="0.2">
      <c r="C29"/>
      <c r="D29"/>
      <c r="E29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tabColor theme="8" tint="0.59999389629810485"/>
    <pageSetUpPr fitToPage="1"/>
  </sheetPr>
  <dimension ref="A1:I68"/>
  <sheetViews>
    <sheetView topLeftCell="A44" zoomScaleNormal="100" zoomScaleSheetLayoutView="100" workbookViewId="0">
      <selection activeCell="B19" sqref="B19"/>
    </sheetView>
  </sheetViews>
  <sheetFormatPr defaultRowHeight="12.75" x14ac:dyDescent="0.2"/>
  <cols>
    <col min="1" max="1" width="13.85546875" bestFit="1" customWidth="1"/>
    <col min="2" max="2" width="55.140625" customWidth="1"/>
    <col min="3" max="4" width="11.5703125" style="334" customWidth="1"/>
    <col min="5" max="5" width="11.5703125" style="334" hidden="1" customWidth="1"/>
    <col min="6" max="6" width="11.7109375" hidden="1" customWidth="1"/>
    <col min="7" max="7" width="20.42578125" customWidth="1"/>
    <col min="8" max="8" width="11.85546875" bestFit="1" customWidth="1"/>
  </cols>
  <sheetData>
    <row r="1" spans="1:7" ht="63.75" hidden="1" x14ac:dyDescent="0.2">
      <c r="A1" s="348"/>
      <c r="C1" s="326" t="str">
        <f>'[1]COUNTRY CLUB 2020'!C1</f>
        <v>2019 Budget</v>
      </c>
      <c r="D1" s="326" t="str">
        <f>'[1]COUNTRY CLUB 2020'!D1</f>
        <v>2019 Unaudited 12/30/19</v>
      </c>
      <c r="E1" s="326">
        <f>'[1]COUNTRY CLUB 2020'!E1</f>
        <v>0</v>
      </c>
      <c r="F1" s="67" t="s">
        <v>444</v>
      </c>
      <c r="G1" s="326" t="s">
        <v>445</v>
      </c>
    </row>
    <row r="2" spans="1:7" ht="16.5" hidden="1" thickBot="1" x14ac:dyDescent="0.25">
      <c r="A2" s="349" t="s">
        <v>446</v>
      </c>
      <c r="B2" s="350" t="s">
        <v>447</v>
      </c>
      <c r="C2" s="351"/>
      <c r="D2" s="352"/>
      <c r="E2" s="352"/>
      <c r="G2" s="352"/>
    </row>
    <row r="3" spans="1:7" hidden="1" x14ac:dyDescent="0.2">
      <c r="A3" s="353" t="s">
        <v>448</v>
      </c>
      <c r="B3" s="354"/>
      <c r="C3" s="355"/>
      <c r="D3" s="355"/>
      <c r="E3" s="355"/>
      <c r="G3" s="355"/>
    </row>
    <row r="4" spans="1:7" hidden="1" x14ac:dyDescent="0.2">
      <c r="A4" s="356" t="s">
        <v>449</v>
      </c>
      <c r="B4" s="357" t="s">
        <v>450</v>
      </c>
      <c r="C4" s="358"/>
      <c r="D4" s="359"/>
      <c r="E4" s="359"/>
      <c r="G4" s="359"/>
    </row>
    <row r="5" spans="1:7" hidden="1" x14ac:dyDescent="0.2">
      <c r="A5" s="360" t="s">
        <v>451</v>
      </c>
      <c r="B5" s="86" t="s">
        <v>452</v>
      </c>
      <c r="C5" s="361">
        <v>15000</v>
      </c>
      <c r="D5" s="362">
        <v>17216</v>
      </c>
      <c r="E5" s="359"/>
      <c r="G5" s="362">
        <v>15000</v>
      </c>
    </row>
    <row r="6" spans="1:7" hidden="1" x14ac:dyDescent="0.2">
      <c r="A6" s="356" t="s">
        <v>453</v>
      </c>
      <c r="B6" s="357" t="s">
        <v>454</v>
      </c>
      <c r="C6" s="358"/>
      <c r="D6" s="359"/>
      <c r="E6" s="359"/>
      <c r="G6" s="363"/>
    </row>
    <row r="7" spans="1:7" hidden="1" x14ac:dyDescent="0.2">
      <c r="A7" s="356" t="s">
        <v>455</v>
      </c>
      <c r="B7" s="357" t="s">
        <v>456</v>
      </c>
      <c r="C7" s="361">
        <v>1500</v>
      </c>
      <c r="D7" s="362">
        <v>3659</v>
      </c>
      <c r="E7" s="359"/>
      <c r="G7" s="362">
        <v>3600</v>
      </c>
    </row>
    <row r="8" spans="1:7" hidden="1" x14ac:dyDescent="0.2">
      <c r="A8" s="360" t="s">
        <v>457</v>
      </c>
      <c r="B8" s="86" t="s">
        <v>458</v>
      </c>
      <c r="C8" s="361">
        <v>1000</v>
      </c>
      <c r="D8" s="362"/>
      <c r="E8" s="359"/>
      <c r="G8" s="362"/>
    </row>
    <row r="9" spans="1:7" hidden="1" x14ac:dyDescent="0.2">
      <c r="A9" s="356" t="s">
        <v>459</v>
      </c>
      <c r="B9" s="357" t="s">
        <v>460</v>
      </c>
      <c r="C9" s="361">
        <v>5000</v>
      </c>
      <c r="D9" s="362">
        <v>3264</v>
      </c>
      <c r="E9" s="359"/>
      <c r="G9" s="362">
        <v>3000</v>
      </c>
    </row>
    <row r="10" spans="1:7" hidden="1" x14ac:dyDescent="0.2">
      <c r="A10" s="364" t="s">
        <v>461</v>
      </c>
      <c r="B10" s="86" t="s">
        <v>462</v>
      </c>
      <c r="C10" s="361">
        <v>8000</v>
      </c>
      <c r="D10" s="362">
        <v>17818</v>
      </c>
      <c r="E10" s="359"/>
      <c r="G10" s="362">
        <v>17000</v>
      </c>
    </row>
    <row r="11" spans="1:7" hidden="1" x14ac:dyDescent="0.2">
      <c r="A11" s="356" t="s">
        <v>463</v>
      </c>
      <c r="B11" s="357" t="s">
        <v>464</v>
      </c>
      <c r="C11" s="361">
        <v>600</v>
      </c>
      <c r="D11" s="362">
        <v>1680</v>
      </c>
      <c r="E11" s="359"/>
      <c r="G11" s="362">
        <v>1600</v>
      </c>
    </row>
    <row r="12" spans="1:7" hidden="1" x14ac:dyDescent="0.2">
      <c r="A12" s="360" t="s">
        <v>465</v>
      </c>
      <c r="B12" s="86" t="s">
        <v>466</v>
      </c>
      <c r="C12" s="365">
        <v>25</v>
      </c>
      <c r="D12" s="362">
        <v>84</v>
      </c>
      <c r="E12" s="359"/>
      <c r="G12" s="359">
        <v>70</v>
      </c>
    </row>
    <row r="13" spans="1:7" ht="15.75" hidden="1" thickBot="1" x14ac:dyDescent="0.25">
      <c r="A13" s="366"/>
      <c r="B13" s="367" t="s">
        <v>467</v>
      </c>
      <c r="C13" s="368">
        <f>SUM(C4:C12)</f>
        <v>31125</v>
      </c>
      <c r="D13" s="368">
        <f>SUM(D4:D12)</f>
        <v>43721</v>
      </c>
      <c r="E13" s="369"/>
      <c r="G13" s="368">
        <f>SUM(G4:G12)</f>
        <v>40270</v>
      </c>
    </row>
    <row r="14" spans="1:7" hidden="1" x14ac:dyDescent="0.2">
      <c r="A14" s="366"/>
      <c r="B14" s="370" t="s">
        <v>468</v>
      </c>
      <c r="C14" s="371"/>
      <c r="D14" s="371"/>
      <c r="E14" s="371"/>
      <c r="G14" s="371"/>
    </row>
    <row r="15" spans="1:7" ht="16.5" hidden="1" thickBot="1" x14ac:dyDescent="0.25">
      <c r="A15" s="367"/>
      <c r="B15" s="372" t="s">
        <v>469</v>
      </c>
      <c r="C15" s="373"/>
      <c r="D15" s="373"/>
      <c r="E15" s="373"/>
      <c r="G15" s="373"/>
    </row>
    <row r="16" spans="1:7" hidden="1" x14ac:dyDescent="0.2">
      <c r="A16" s="366"/>
      <c r="B16" s="294"/>
      <c r="C16" s="89"/>
      <c r="D16" s="89"/>
      <c r="E16" s="89"/>
    </row>
    <row r="17" spans="1:8" hidden="1" x14ac:dyDescent="0.2">
      <c r="A17" s="366"/>
      <c r="B17" s="294"/>
      <c r="C17" s="89"/>
      <c r="D17" s="89"/>
      <c r="E17" s="89"/>
    </row>
    <row r="18" spans="1:8" ht="39" hidden="1" thickBot="1" x14ac:dyDescent="0.25">
      <c r="A18" s="366"/>
      <c r="B18" s="354"/>
      <c r="C18" s="374" t="str">
        <f>C1</f>
        <v>2019 Budget</v>
      </c>
      <c r="D18" s="374" t="str">
        <f>D1</f>
        <v>2019 Unaudited 12/30/19</v>
      </c>
      <c r="E18" s="374">
        <f>E1</f>
        <v>0</v>
      </c>
      <c r="F18" s="375" t="str">
        <f>F1</f>
        <v>Adjustments,
Changes
&amp; Comments</v>
      </c>
      <c r="G18" s="376" t="s">
        <v>445</v>
      </c>
    </row>
    <row r="19" spans="1:8" ht="15.75" hidden="1" x14ac:dyDescent="0.2">
      <c r="A19" s="377" t="str">
        <f>A2</f>
        <v>10</v>
      </c>
      <c r="B19" s="378" t="str">
        <f>B2</f>
        <v>Parks &amp; Rec. Special Revenue Fund</v>
      </c>
      <c r="C19" s="352"/>
      <c r="D19" s="352"/>
      <c r="E19" s="352"/>
      <c r="F19" s="379" t="s">
        <v>470</v>
      </c>
      <c r="G19" s="380"/>
    </row>
    <row r="20" spans="1:8" hidden="1" x14ac:dyDescent="0.2">
      <c r="A20" s="194"/>
      <c r="B20" s="75" t="s">
        <v>471</v>
      </c>
      <c r="C20" s="361"/>
      <c r="D20" s="361"/>
      <c r="E20" s="361"/>
      <c r="F20" s="381"/>
      <c r="G20" s="361">
        <v>6720</v>
      </c>
    </row>
    <row r="21" spans="1:8" hidden="1" x14ac:dyDescent="0.2">
      <c r="A21" s="194"/>
      <c r="B21" s="75" t="s">
        <v>472</v>
      </c>
      <c r="C21" s="361"/>
      <c r="D21" s="361"/>
      <c r="E21" s="361"/>
      <c r="F21" s="381"/>
      <c r="G21" s="361">
        <v>515</v>
      </c>
    </row>
    <row r="22" spans="1:8" hidden="1" x14ac:dyDescent="0.2">
      <c r="A22" s="194" t="s">
        <v>54</v>
      </c>
      <c r="B22" s="75" t="s">
        <v>473</v>
      </c>
      <c r="C22" s="361">
        <v>1200</v>
      </c>
      <c r="D22" s="361">
        <v>869</v>
      </c>
      <c r="E22" s="361">
        <v>1200</v>
      </c>
      <c r="F22" s="381"/>
      <c r="G22" s="361">
        <v>1000</v>
      </c>
    </row>
    <row r="23" spans="1:8" hidden="1" x14ac:dyDescent="0.2">
      <c r="A23" s="194" t="s">
        <v>188</v>
      </c>
      <c r="B23" s="75" t="s">
        <v>474</v>
      </c>
      <c r="C23" s="361">
        <v>1000</v>
      </c>
      <c r="D23" s="361">
        <v>636</v>
      </c>
      <c r="E23" s="361">
        <v>1000</v>
      </c>
      <c r="F23" s="382"/>
      <c r="G23" s="9">
        <v>1000</v>
      </c>
    </row>
    <row r="24" spans="1:8" hidden="1" x14ac:dyDescent="0.2">
      <c r="A24" s="383" t="s">
        <v>110</v>
      </c>
      <c r="B24" s="384" t="s">
        <v>475</v>
      </c>
      <c r="C24" s="385">
        <v>600</v>
      </c>
      <c r="D24" s="386">
        <v>766</v>
      </c>
      <c r="E24" s="387">
        <v>600</v>
      </c>
      <c r="F24" s="388"/>
      <c r="G24" s="79">
        <v>800</v>
      </c>
      <c r="H24" s="32"/>
    </row>
    <row r="25" spans="1:8" hidden="1" x14ac:dyDescent="0.2">
      <c r="A25" s="194" t="s">
        <v>84</v>
      </c>
      <c r="B25" s="389" t="s">
        <v>476</v>
      </c>
      <c r="C25" s="390">
        <v>600</v>
      </c>
      <c r="D25" s="76">
        <v>358</v>
      </c>
      <c r="E25" s="391">
        <v>600</v>
      </c>
      <c r="F25" s="392"/>
      <c r="G25" s="76">
        <v>500</v>
      </c>
    </row>
    <row r="26" spans="1:8" hidden="1" x14ac:dyDescent="0.2">
      <c r="A26" s="194" t="s">
        <v>477</v>
      </c>
      <c r="B26" s="389" t="s">
        <v>478</v>
      </c>
      <c r="C26" s="393">
        <v>2000</v>
      </c>
      <c r="D26" s="394">
        <v>1765</v>
      </c>
      <c r="E26" s="395">
        <v>2000</v>
      </c>
      <c r="F26" s="6"/>
      <c r="G26" s="394">
        <v>1800</v>
      </c>
    </row>
    <row r="27" spans="1:8" hidden="1" x14ac:dyDescent="0.2">
      <c r="A27" s="194" t="s">
        <v>479</v>
      </c>
      <c r="B27" s="389" t="s">
        <v>460</v>
      </c>
      <c r="C27" s="390">
        <v>10000</v>
      </c>
      <c r="D27" s="76">
        <v>11668</v>
      </c>
      <c r="E27" s="391">
        <v>10000</v>
      </c>
      <c r="F27" s="6"/>
      <c r="G27" s="76">
        <v>11000</v>
      </c>
    </row>
    <row r="28" spans="1:8" hidden="1" x14ac:dyDescent="0.2">
      <c r="A28" s="194" t="s">
        <v>357</v>
      </c>
      <c r="B28" s="396" t="s">
        <v>480</v>
      </c>
      <c r="C28" s="390">
        <v>5500</v>
      </c>
      <c r="D28" s="76">
        <v>3893</v>
      </c>
      <c r="E28" s="391">
        <v>5500</v>
      </c>
      <c r="F28" s="6"/>
      <c r="G28" s="76">
        <v>5935</v>
      </c>
    </row>
    <row r="29" spans="1:8" ht="15.75" hidden="1" customHeight="1" x14ac:dyDescent="0.2">
      <c r="A29" s="194" t="s">
        <v>481</v>
      </c>
      <c r="B29" s="75" t="s">
        <v>482</v>
      </c>
      <c r="C29" s="361">
        <v>500</v>
      </c>
      <c r="D29" s="361">
        <v>317</v>
      </c>
      <c r="E29" s="361">
        <v>500</v>
      </c>
      <c r="G29" s="76">
        <v>500</v>
      </c>
    </row>
    <row r="30" spans="1:8" s="167" customFormat="1" hidden="1" x14ac:dyDescent="0.2">
      <c r="A30" s="194" t="s">
        <v>483</v>
      </c>
      <c r="B30" s="75" t="s">
        <v>484</v>
      </c>
      <c r="C30" s="76">
        <v>5000</v>
      </c>
      <c r="D30" s="76">
        <v>5337</v>
      </c>
      <c r="E30" s="76">
        <v>5000</v>
      </c>
      <c r="F30" s="388"/>
      <c r="G30" s="76">
        <v>5500</v>
      </c>
      <c r="H30"/>
    </row>
    <row r="31" spans="1:8" s="167" customFormat="1" hidden="1" x14ac:dyDescent="0.2">
      <c r="A31" s="194" t="s">
        <v>485</v>
      </c>
      <c r="B31" s="75" t="s">
        <v>486</v>
      </c>
      <c r="C31" s="76">
        <v>5000</v>
      </c>
      <c r="D31" s="76">
        <v>2861</v>
      </c>
      <c r="E31" s="76">
        <v>5000</v>
      </c>
      <c r="F31" s="388"/>
      <c r="G31" s="76">
        <v>5000</v>
      </c>
      <c r="H31"/>
    </row>
    <row r="32" spans="1:8" s="167" customFormat="1" hidden="1" x14ac:dyDescent="0.2">
      <c r="A32" s="194" t="s">
        <v>487</v>
      </c>
      <c r="B32" s="75" t="s">
        <v>456</v>
      </c>
      <c r="C32" s="397"/>
      <c r="D32" s="397" t="s">
        <v>15</v>
      </c>
      <c r="E32" s="397"/>
      <c r="F32" s="388"/>
      <c r="G32" s="9"/>
      <c r="H32"/>
    </row>
    <row r="33" spans="1:9" ht="15.75" hidden="1" x14ac:dyDescent="0.2">
      <c r="A33" s="398" t="s">
        <v>88</v>
      </c>
      <c r="B33" s="399" t="str">
        <f>B19</f>
        <v>Parks &amp; Rec. Special Revenue Fund</v>
      </c>
      <c r="C33" s="400">
        <f>SUM(C20:C32)</f>
        <v>31400</v>
      </c>
      <c r="D33" s="400">
        <f>SUM(D20:D32)</f>
        <v>28470</v>
      </c>
      <c r="E33" s="400">
        <f>SUM(E20:E32)</f>
        <v>31400</v>
      </c>
      <c r="F33" s="401">
        <f>SUM(F20:F32)</f>
        <v>0</v>
      </c>
      <c r="G33" s="400">
        <f>SUM(G20:G32)</f>
        <v>40270</v>
      </c>
    </row>
    <row r="34" spans="1:9" ht="63.75" x14ac:dyDescent="0.2">
      <c r="A34" s="402"/>
      <c r="B34" s="403" t="s">
        <v>488</v>
      </c>
      <c r="C34" s="404" t="s">
        <v>647</v>
      </c>
      <c r="D34" s="404" t="s">
        <v>645</v>
      </c>
      <c r="E34" s="404" t="s">
        <v>441</v>
      </c>
      <c r="F34" s="119" t="s">
        <v>444</v>
      </c>
      <c r="G34" s="404" t="s">
        <v>648</v>
      </c>
      <c r="H34" s="404" t="s">
        <v>489</v>
      </c>
      <c r="I34" s="404" t="s">
        <v>36</v>
      </c>
    </row>
    <row r="35" spans="1:9" ht="15.75" x14ac:dyDescent="0.2">
      <c r="A35" s="262" t="s">
        <v>446</v>
      </c>
      <c r="B35" s="405" t="s">
        <v>490</v>
      </c>
      <c r="C35" s="406"/>
      <c r="D35" s="406"/>
      <c r="E35" s="406"/>
      <c r="F35" s="7"/>
      <c r="G35" s="406"/>
      <c r="H35" s="73"/>
      <c r="I35" s="73"/>
    </row>
    <row r="36" spans="1:9" x14ac:dyDescent="0.2">
      <c r="A36" s="75" t="s">
        <v>491</v>
      </c>
      <c r="B36" s="193"/>
      <c r="C36" s="407"/>
      <c r="D36" s="407"/>
      <c r="E36" s="407"/>
      <c r="F36" s="7"/>
      <c r="G36" s="407"/>
      <c r="H36" s="73"/>
      <c r="I36" s="73"/>
    </row>
    <row r="37" spans="1:9" x14ac:dyDescent="0.2">
      <c r="A37" s="194" t="s">
        <v>629</v>
      </c>
      <c r="B37" s="19" t="s">
        <v>492</v>
      </c>
      <c r="C37" s="361">
        <v>165</v>
      </c>
      <c r="D37" s="361">
        <v>113</v>
      </c>
      <c r="E37" s="358"/>
      <c r="F37" s="7"/>
      <c r="G37" s="512">
        <v>165</v>
      </c>
      <c r="H37" s="21">
        <f>G37-C37</f>
        <v>0</v>
      </c>
      <c r="I37" s="103">
        <f>H37/C37</f>
        <v>0</v>
      </c>
    </row>
    <row r="38" spans="1:9" x14ac:dyDescent="0.2">
      <c r="A38" s="194" t="s">
        <v>451</v>
      </c>
      <c r="B38" s="75" t="s">
        <v>452</v>
      </c>
      <c r="C38" s="361">
        <v>15000</v>
      </c>
      <c r="D38" s="361">
        <v>11216</v>
      </c>
      <c r="E38" s="358"/>
      <c r="F38" s="7"/>
      <c r="G38" s="512">
        <v>20000</v>
      </c>
      <c r="H38" s="21">
        <f t="shared" ref="H38:H45" si="0">G38-C38</f>
        <v>5000</v>
      </c>
      <c r="I38" s="103">
        <f t="shared" ref="I38:I45" si="1">H38/C38</f>
        <v>0.33333333333333331</v>
      </c>
    </row>
    <row r="39" spans="1:9" x14ac:dyDescent="0.2">
      <c r="A39" s="194" t="s">
        <v>455</v>
      </c>
      <c r="B39" s="75" t="s">
        <v>456</v>
      </c>
      <c r="C39" s="361">
        <v>2000</v>
      </c>
      <c r="D39" s="361"/>
      <c r="E39" s="358"/>
      <c r="F39" s="7"/>
      <c r="G39" s="512">
        <v>1000</v>
      </c>
      <c r="H39" s="21">
        <f t="shared" si="0"/>
        <v>-1000</v>
      </c>
      <c r="I39" s="103">
        <f t="shared" si="1"/>
        <v>-0.5</v>
      </c>
    </row>
    <row r="40" spans="1:9" x14ac:dyDescent="0.2">
      <c r="A40" s="194"/>
      <c r="B40" s="75" t="s">
        <v>654</v>
      </c>
      <c r="C40" s="361"/>
      <c r="D40" s="361"/>
      <c r="E40" s="358"/>
      <c r="F40" s="7"/>
      <c r="G40" s="512">
        <v>1000</v>
      </c>
      <c r="H40" s="21"/>
      <c r="I40" s="103"/>
    </row>
    <row r="41" spans="1:9" x14ac:dyDescent="0.2">
      <c r="A41" s="194" t="s">
        <v>459</v>
      </c>
      <c r="B41" s="75" t="s">
        <v>460</v>
      </c>
      <c r="C41" s="361">
        <v>1700</v>
      </c>
      <c r="D41" s="361">
        <v>754</v>
      </c>
      <c r="E41" s="358"/>
      <c r="F41" s="7"/>
      <c r="G41" s="512">
        <v>1500</v>
      </c>
      <c r="H41" s="21">
        <f t="shared" si="0"/>
        <v>-200</v>
      </c>
      <c r="I41" s="103">
        <f t="shared" si="1"/>
        <v>-0.11764705882352941</v>
      </c>
    </row>
    <row r="42" spans="1:9" x14ac:dyDescent="0.2">
      <c r="A42" s="194" t="s">
        <v>461</v>
      </c>
      <c r="B42" s="75" t="s">
        <v>462</v>
      </c>
      <c r="C42" s="361">
        <v>15000</v>
      </c>
      <c r="D42" s="361">
        <v>-186</v>
      </c>
      <c r="E42" s="358"/>
      <c r="F42" s="7"/>
      <c r="G42" s="512">
        <v>28000</v>
      </c>
      <c r="H42" s="21">
        <f t="shared" si="0"/>
        <v>13000</v>
      </c>
      <c r="I42" s="103">
        <f t="shared" si="1"/>
        <v>0.8666666666666667</v>
      </c>
    </row>
    <row r="43" spans="1:9" x14ac:dyDescent="0.2">
      <c r="A43" s="194" t="s">
        <v>463</v>
      </c>
      <c r="B43" s="75" t="s">
        <v>464</v>
      </c>
      <c r="C43" s="361">
        <v>1100</v>
      </c>
      <c r="D43" s="361"/>
      <c r="E43" s="358"/>
      <c r="F43" s="7"/>
      <c r="G43" s="512">
        <v>2500</v>
      </c>
      <c r="H43" s="21">
        <f t="shared" si="0"/>
        <v>1400</v>
      </c>
      <c r="I43" s="103">
        <f t="shared" si="1"/>
        <v>1.2727272727272727</v>
      </c>
    </row>
    <row r="44" spans="1:9" x14ac:dyDescent="0.2">
      <c r="A44" s="194" t="s">
        <v>465</v>
      </c>
      <c r="B44" s="75" t="s">
        <v>466</v>
      </c>
      <c r="C44" s="361">
        <v>40</v>
      </c>
      <c r="D44" s="361">
        <v>29.61</v>
      </c>
      <c r="E44" s="358"/>
      <c r="F44" s="7"/>
      <c r="G44" s="512">
        <v>75</v>
      </c>
      <c r="H44" s="21">
        <f t="shared" si="0"/>
        <v>35</v>
      </c>
      <c r="I44" s="103">
        <f t="shared" si="1"/>
        <v>0.875</v>
      </c>
    </row>
    <row r="45" spans="1:9" ht="15.75" x14ac:dyDescent="0.2">
      <c r="A45" s="69" t="s">
        <v>88</v>
      </c>
      <c r="B45" s="74" t="s">
        <v>467</v>
      </c>
      <c r="C45" s="408">
        <f>SUM(C37:C44)</f>
        <v>35005</v>
      </c>
      <c r="D45" s="408">
        <f>SUM(D37:D44)</f>
        <v>11926.61</v>
      </c>
      <c r="E45" s="409"/>
      <c r="F45" s="7"/>
      <c r="G45" s="512">
        <f>SUM(G37:G44)</f>
        <v>54240</v>
      </c>
      <c r="H45" s="410">
        <f t="shared" si="0"/>
        <v>19235</v>
      </c>
      <c r="I45" s="103">
        <f t="shared" si="1"/>
        <v>0.54949292958148832</v>
      </c>
    </row>
    <row r="46" spans="1:9" x14ac:dyDescent="0.2">
      <c r="A46" s="366"/>
      <c r="B46" s="411"/>
      <c r="C46" s="412"/>
      <c r="D46" s="412"/>
      <c r="E46" s="412"/>
      <c r="G46" s="412"/>
    </row>
    <row r="47" spans="1:9" x14ac:dyDescent="0.2">
      <c r="A47" s="366"/>
      <c r="B47" s="294"/>
      <c r="C47" s="89"/>
      <c r="D47" s="89"/>
      <c r="E47" s="89"/>
    </row>
    <row r="48" spans="1:9" x14ac:dyDescent="0.2">
      <c r="A48" s="366"/>
      <c r="B48" s="294"/>
      <c r="C48" s="89"/>
      <c r="D48" s="89"/>
      <c r="E48" s="89"/>
    </row>
    <row r="49" spans="1:9" ht="33.75" x14ac:dyDescent="0.2">
      <c r="A49" s="413"/>
      <c r="B49" s="414" t="s">
        <v>493</v>
      </c>
      <c r="C49" s="404" t="s">
        <v>647</v>
      </c>
      <c r="D49" s="404" t="s">
        <v>645</v>
      </c>
      <c r="E49" s="415" t="s">
        <v>441</v>
      </c>
      <c r="F49" s="94" t="s">
        <v>444</v>
      </c>
      <c r="G49" s="416" t="s">
        <v>643</v>
      </c>
      <c r="H49" s="417" t="s">
        <v>489</v>
      </c>
      <c r="I49" s="417" t="s">
        <v>36</v>
      </c>
    </row>
    <row r="50" spans="1:9" ht="15.75" x14ac:dyDescent="0.2">
      <c r="A50" s="418" t="s">
        <v>446</v>
      </c>
      <c r="B50" s="419" t="s">
        <v>490</v>
      </c>
      <c r="C50" s="406"/>
      <c r="D50" s="406"/>
      <c r="E50" s="406"/>
      <c r="F50" s="125" t="s">
        <v>470</v>
      </c>
      <c r="G50" s="73"/>
      <c r="H50" s="73"/>
      <c r="I50" s="73"/>
    </row>
    <row r="51" spans="1:9" x14ac:dyDescent="0.2">
      <c r="A51" s="194" t="s">
        <v>41</v>
      </c>
      <c r="B51" s="75" t="s">
        <v>494</v>
      </c>
      <c r="C51" s="361">
        <v>12000</v>
      </c>
      <c r="D51" s="361">
        <v>12000</v>
      </c>
      <c r="E51" s="361"/>
      <c r="F51" s="125"/>
      <c r="G51" s="512">
        <v>7000</v>
      </c>
      <c r="H51" s="21">
        <f t="shared" ref="H51:H63" si="2">G51-C51</f>
        <v>-5000</v>
      </c>
      <c r="I51" s="78">
        <f>H51/C51</f>
        <v>-0.41666666666666669</v>
      </c>
    </row>
    <row r="52" spans="1:9" x14ac:dyDescent="0.2">
      <c r="A52" s="194" t="s">
        <v>48</v>
      </c>
      <c r="B52" s="75" t="s">
        <v>495</v>
      </c>
      <c r="C52" s="361">
        <v>918</v>
      </c>
      <c r="D52" s="361">
        <v>918</v>
      </c>
      <c r="E52" s="361"/>
      <c r="F52" s="125"/>
      <c r="G52" s="512">
        <v>536</v>
      </c>
      <c r="H52" s="21">
        <f t="shared" si="2"/>
        <v>-382</v>
      </c>
      <c r="I52" s="78">
        <f t="shared" ref="I52:I64" si="3">H52/C52</f>
        <v>-0.41612200435729846</v>
      </c>
    </row>
    <row r="53" spans="1:9" x14ac:dyDescent="0.2">
      <c r="A53" s="194" t="s">
        <v>54</v>
      </c>
      <c r="B53" s="75" t="s">
        <v>473</v>
      </c>
      <c r="C53" s="361">
        <v>600</v>
      </c>
      <c r="D53" s="361">
        <v>470.38</v>
      </c>
      <c r="E53" s="361"/>
      <c r="F53" s="125"/>
      <c r="G53" s="512">
        <v>600</v>
      </c>
      <c r="H53" s="21">
        <f t="shared" si="2"/>
        <v>0</v>
      </c>
      <c r="I53" s="78">
        <f t="shared" si="3"/>
        <v>0</v>
      </c>
    </row>
    <row r="54" spans="1:9" x14ac:dyDescent="0.2">
      <c r="A54" s="194" t="s">
        <v>188</v>
      </c>
      <c r="B54" s="75" t="s">
        <v>474</v>
      </c>
      <c r="C54" s="9">
        <v>600</v>
      </c>
      <c r="D54" s="361">
        <v>396.84</v>
      </c>
      <c r="E54" s="361"/>
      <c r="F54" s="206"/>
      <c r="G54" s="513">
        <v>600</v>
      </c>
      <c r="H54" s="21">
        <f t="shared" si="2"/>
        <v>0</v>
      </c>
      <c r="I54" s="78">
        <f t="shared" si="3"/>
        <v>0</v>
      </c>
    </row>
    <row r="55" spans="1:9" x14ac:dyDescent="0.2">
      <c r="A55" s="194" t="s">
        <v>110</v>
      </c>
      <c r="B55" s="389" t="s">
        <v>475</v>
      </c>
      <c r="C55" s="361">
        <v>300</v>
      </c>
      <c r="D55" s="361">
        <v>242.38</v>
      </c>
      <c r="E55" s="421"/>
      <c r="F55" s="59"/>
      <c r="G55" s="512">
        <v>500</v>
      </c>
      <c r="H55" s="21">
        <f t="shared" si="2"/>
        <v>200</v>
      </c>
      <c r="I55" s="78">
        <f t="shared" si="3"/>
        <v>0.66666666666666663</v>
      </c>
    </row>
    <row r="56" spans="1:9" x14ac:dyDescent="0.2">
      <c r="A56" s="194" t="s">
        <v>84</v>
      </c>
      <c r="B56" s="389" t="s">
        <v>476</v>
      </c>
      <c r="C56" s="76">
        <v>500</v>
      </c>
      <c r="D56" s="76">
        <v>0</v>
      </c>
      <c r="E56" s="76"/>
      <c r="F56" s="277"/>
      <c r="G56" s="510">
        <v>500</v>
      </c>
      <c r="H56" s="21">
        <f t="shared" si="2"/>
        <v>0</v>
      </c>
      <c r="I56" s="78">
        <f t="shared" si="3"/>
        <v>0</v>
      </c>
    </row>
    <row r="57" spans="1:9" x14ac:dyDescent="0.2">
      <c r="A57" s="194" t="s">
        <v>477</v>
      </c>
      <c r="B57" s="389" t="s">
        <v>478</v>
      </c>
      <c r="C57" s="394">
        <v>800</v>
      </c>
      <c r="D57" s="394">
        <v>0</v>
      </c>
      <c r="E57" s="394"/>
      <c r="F57" s="9"/>
      <c r="G57" s="394">
        <v>0</v>
      </c>
      <c r="H57" s="21">
        <f t="shared" si="2"/>
        <v>-800</v>
      </c>
      <c r="I57" s="78">
        <f t="shared" si="3"/>
        <v>-1</v>
      </c>
    </row>
    <row r="58" spans="1:9" x14ac:dyDescent="0.2">
      <c r="A58" s="194" t="s">
        <v>479</v>
      </c>
      <c r="B58" s="389" t="s">
        <v>460</v>
      </c>
      <c r="C58" s="76">
        <v>6000</v>
      </c>
      <c r="D58" s="76">
        <v>3607.48</v>
      </c>
      <c r="E58" s="76"/>
      <c r="F58" s="9"/>
      <c r="G58" s="510">
        <v>5000</v>
      </c>
      <c r="H58" s="21">
        <f t="shared" si="2"/>
        <v>-1000</v>
      </c>
      <c r="I58" s="78">
        <f t="shared" si="3"/>
        <v>-0.16666666666666666</v>
      </c>
    </row>
    <row r="59" spans="1:9" x14ac:dyDescent="0.2">
      <c r="A59" s="194" t="s">
        <v>357</v>
      </c>
      <c r="B59" s="396" t="s">
        <v>480</v>
      </c>
      <c r="C59" s="76">
        <v>6000</v>
      </c>
      <c r="D59" s="76">
        <v>6544.18</v>
      </c>
      <c r="E59" s="76"/>
      <c r="F59" s="9"/>
      <c r="G59" s="510">
        <v>6000</v>
      </c>
      <c r="H59" s="21">
        <f t="shared" si="2"/>
        <v>0</v>
      </c>
      <c r="I59" s="78">
        <f t="shared" si="3"/>
        <v>0</v>
      </c>
    </row>
    <row r="60" spans="1:9" x14ac:dyDescent="0.2">
      <c r="A60" s="194" t="s">
        <v>481</v>
      </c>
      <c r="B60" s="75" t="s">
        <v>482</v>
      </c>
      <c r="C60" s="76">
        <v>55</v>
      </c>
      <c r="D60" s="361">
        <v>0</v>
      </c>
      <c r="E60" s="361"/>
      <c r="F60" s="7"/>
      <c r="G60" s="510">
        <v>60</v>
      </c>
      <c r="H60" s="21">
        <f t="shared" si="2"/>
        <v>5</v>
      </c>
      <c r="I60" s="78">
        <f t="shared" si="3"/>
        <v>9.0909090909090912E-2</v>
      </c>
    </row>
    <row r="61" spans="1:9" x14ac:dyDescent="0.2">
      <c r="A61" s="194" t="s">
        <v>483</v>
      </c>
      <c r="B61" s="75" t="s">
        <v>484</v>
      </c>
      <c r="C61" s="76">
        <v>7000</v>
      </c>
      <c r="D61" s="76">
        <v>8187.92</v>
      </c>
      <c r="E61" s="76"/>
      <c r="F61" s="59"/>
      <c r="G61" s="510">
        <v>10000</v>
      </c>
      <c r="H61" s="21">
        <f t="shared" si="2"/>
        <v>3000</v>
      </c>
      <c r="I61" s="78">
        <f t="shared" si="3"/>
        <v>0.42857142857142855</v>
      </c>
    </row>
    <row r="62" spans="1:9" x14ac:dyDescent="0.2">
      <c r="A62" s="194" t="s">
        <v>485</v>
      </c>
      <c r="B62" s="75" t="s">
        <v>486</v>
      </c>
      <c r="C62" s="76">
        <v>1500</v>
      </c>
      <c r="D62" s="76">
        <v>1902.56</v>
      </c>
      <c r="E62" s="76"/>
      <c r="F62" s="59"/>
      <c r="G62" s="510">
        <v>3000</v>
      </c>
      <c r="H62" s="21">
        <f t="shared" si="2"/>
        <v>1500</v>
      </c>
      <c r="I62" s="78">
        <f t="shared" si="3"/>
        <v>1</v>
      </c>
    </row>
    <row r="63" spans="1:9" x14ac:dyDescent="0.2">
      <c r="A63" s="194" t="s">
        <v>487</v>
      </c>
      <c r="B63" s="75" t="s">
        <v>496</v>
      </c>
      <c r="C63" s="9">
        <v>5000</v>
      </c>
      <c r="D63" s="76"/>
      <c r="E63" s="397"/>
      <c r="F63" s="59"/>
      <c r="G63" s="513">
        <v>5000</v>
      </c>
      <c r="H63" s="21">
        <f t="shared" si="2"/>
        <v>0</v>
      </c>
      <c r="I63" s="78">
        <f t="shared" si="3"/>
        <v>0</v>
      </c>
    </row>
    <row r="64" spans="1:9" ht="15.75" x14ac:dyDescent="0.2">
      <c r="A64" s="69" t="s">
        <v>88</v>
      </c>
      <c r="B64" s="419" t="s">
        <v>620</v>
      </c>
      <c r="C64" s="423">
        <f>SUM(C51:C63)</f>
        <v>41273</v>
      </c>
      <c r="D64" s="423">
        <f>SUM(D51:D63)</f>
        <v>34269.74</v>
      </c>
      <c r="E64" s="423">
        <f>SUM(E51:E63)</f>
        <v>0</v>
      </c>
      <c r="F64" s="423">
        <f>SUM(F51:F63)</f>
        <v>0</v>
      </c>
      <c r="G64" s="423">
        <f>SUM(G51:G63)</f>
        <v>38796</v>
      </c>
      <c r="H64" s="410">
        <f t="shared" ref="H64" si="4">G64-C64</f>
        <v>-2477</v>
      </c>
      <c r="I64" s="78">
        <f t="shared" si="3"/>
        <v>-6.0015021927167879E-2</v>
      </c>
    </row>
    <row r="68" spans="7:7" x14ac:dyDescent="0.2">
      <c r="G68" s="5" t="s">
        <v>497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9" zoomScaleNormal="100" zoomScaleSheetLayoutView="100" workbookViewId="0">
      <selection activeCell="B19" sqref="B19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334" customWidth="1"/>
    <col min="5" max="5" width="11.5703125" style="334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348"/>
      <c r="C1" s="326" t="str">
        <f>'[1]COUNTRY CLUB 2020'!C1</f>
        <v>2019 Budget</v>
      </c>
      <c r="D1" s="326" t="str">
        <f>'[1]COUNTRY CLUB 2020'!D1</f>
        <v>2019 Unaudited 12/30/19</v>
      </c>
      <c r="E1" s="326">
        <f>'[1]COUNTRY CLUB 2020'!E1</f>
        <v>0</v>
      </c>
      <c r="F1" s="67" t="s">
        <v>444</v>
      </c>
      <c r="G1" s="326" t="s">
        <v>445</v>
      </c>
    </row>
    <row r="2" spans="1:7" ht="16.5" hidden="1" thickBot="1" x14ac:dyDescent="0.25">
      <c r="A2" s="349" t="s">
        <v>446</v>
      </c>
      <c r="B2" s="350" t="s">
        <v>447</v>
      </c>
      <c r="C2" s="351"/>
      <c r="D2" s="352"/>
      <c r="E2" s="352"/>
      <c r="G2" s="352"/>
    </row>
    <row r="3" spans="1:7" hidden="1" x14ac:dyDescent="0.2">
      <c r="A3" s="353" t="s">
        <v>448</v>
      </c>
      <c r="B3" s="354"/>
      <c r="C3" s="355"/>
      <c r="D3" s="355"/>
      <c r="E3" s="355"/>
      <c r="G3" s="355"/>
    </row>
    <row r="4" spans="1:7" hidden="1" x14ac:dyDescent="0.2">
      <c r="A4" s="356" t="s">
        <v>449</v>
      </c>
      <c r="B4" s="357" t="s">
        <v>450</v>
      </c>
      <c r="C4" s="358"/>
      <c r="D4" s="359"/>
      <c r="E4" s="359"/>
      <c r="G4" s="359"/>
    </row>
    <row r="5" spans="1:7" hidden="1" x14ac:dyDescent="0.2">
      <c r="A5" s="360" t="s">
        <v>451</v>
      </c>
      <c r="B5" s="86" t="s">
        <v>452</v>
      </c>
      <c r="C5" s="361">
        <v>15000</v>
      </c>
      <c r="D5" s="362">
        <v>17216</v>
      </c>
      <c r="E5" s="359"/>
      <c r="G5" s="362">
        <v>15000</v>
      </c>
    </row>
    <row r="6" spans="1:7" hidden="1" x14ac:dyDescent="0.2">
      <c r="A6" s="356" t="s">
        <v>453</v>
      </c>
      <c r="B6" s="357" t="s">
        <v>454</v>
      </c>
      <c r="C6" s="358"/>
      <c r="D6" s="359"/>
      <c r="E6" s="359"/>
      <c r="G6" s="363"/>
    </row>
    <row r="7" spans="1:7" hidden="1" x14ac:dyDescent="0.2">
      <c r="A7" s="356" t="s">
        <v>455</v>
      </c>
      <c r="B7" s="357" t="s">
        <v>456</v>
      </c>
      <c r="C7" s="361">
        <v>1500</v>
      </c>
      <c r="D7" s="362">
        <v>3659</v>
      </c>
      <c r="E7" s="359"/>
      <c r="G7" s="362">
        <v>3600</v>
      </c>
    </row>
    <row r="8" spans="1:7" hidden="1" x14ac:dyDescent="0.2">
      <c r="A8" s="360" t="s">
        <v>457</v>
      </c>
      <c r="B8" s="86" t="s">
        <v>458</v>
      </c>
      <c r="C8" s="361">
        <v>1000</v>
      </c>
      <c r="D8" s="362"/>
      <c r="E8" s="359"/>
      <c r="G8" s="362"/>
    </row>
    <row r="9" spans="1:7" hidden="1" x14ac:dyDescent="0.2">
      <c r="A9" s="356" t="s">
        <v>459</v>
      </c>
      <c r="B9" s="357" t="s">
        <v>460</v>
      </c>
      <c r="C9" s="361">
        <v>5000</v>
      </c>
      <c r="D9" s="362">
        <v>3264</v>
      </c>
      <c r="E9" s="359"/>
      <c r="G9" s="362">
        <v>3000</v>
      </c>
    </row>
    <row r="10" spans="1:7" hidden="1" x14ac:dyDescent="0.2">
      <c r="A10" s="364" t="s">
        <v>461</v>
      </c>
      <c r="B10" s="86" t="s">
        <v>462</v>
      </c>
      <c r="C10" s="361">
        <v>8000</v>
      </c>
      <c r="D10" s="362">
        <v>17818</v>
      </c>
      <c r="E10" s="359"/>
      <c r="G10" s="362">
        <v>17000</v>
      </c>
    </row>
    <row r="11" spans="1:7" hidden="1" x14ac:dyDescent="0.2">
      <c r="A11" s="356" t="s">
        <v>463</v>
      </c>
      <c r="B11" s="357" t="s">
        <v>464</v>
      </c>
      <c r="C11" s="361">
        <v>600</v>
      </c>
      <c r="D11" s="362">
        <v>1680</v>
      </c>
      <c r="E11" s="359"/>
      <c r="G11" s="362">
        <v>1600</v>
      </c>
    </row>
    <row r="12" spans="1:7" hidden="1" x14ac:dyDescent="0.2">
      <c r="A12" s="360" t="s">
        <v>465</v>
      </c>
      <c r="B12" s="86" t="s">
        <v>466</v>
      </c>
      <c r="C12" s="365">
        <v>25</v>
      </c>
      <c r="D12" s="362">
        <v>84</v>
      </c>
      <c r="E12" s="359"/>
      <c r="G12" s="359">
        <v>70</v>
      </c>
    </row>
    <row r="13" spans="1:7" ht="15.75" hidden="1" thickBot="1" x14ac:dyDescent="0.25">
      <c r="A13" s="366"/>
      <c r="B13" s="367" t="s">
        <v>467</v>
      </c>
      <c r="C13" s="368">
        <f>SUM(C4:C12)</f>
        <v>31125</v>
      </c>
      <c r="D13" s="368">
        <f>SUM(D4:D12)</f>
        <v>43721</v>
      </c>
      <c r="E13" s="369"/>
      <c r="G13" s="368">
        <f>SUM(G4:G12)</f>
        <v>40270</v>
      </c>
    </row>
    <row r="14" spans="1:7" hidden="1" x14ac:dyDescent="0.2">
      <c r="A14" s="366"/>
      <c r="B14" s="370" t="s">
        <v>468</v>
      </c>
      <c r="C14" s="371"/>
      <c r="D14" s="371"/>
      <c r="E14" s="371"/>
      <c r="G14" s="371"/>
    </row>
    <row r="15" spans="1:7" ht="16.5" hidden="1" thickBot="1" x14ac:dyDescent="0.25">
      <c r="A15" s="367"/>
      <c r="B15" s="372" t="s">
        <v>469</v>
      </c>
      <c r="C15" s="373"/>
      <c r="D15" s="373"/>
      <c r="E15" s="373"/>
      <c r="G15" s="373"/>
    </row>
    <row r="16" spans="1:7" hidden="1" x14ac:dyDescent="0.2">
      <c r="A16" s="366"/>
      <c r="B16" s="294"/>
      <c r="C16" s="89"/>
      <c r="D16" s="89"/>
      <c r="E16" s="89"/>
    </row>
    <row r="17" spans="1:8" hidden="1" x14ac:dyDescent="0.2">
      <c r="A17" s="366"/>
      <c r="B17" s="294"/>
      <c r="C17" s="89"/>
      <c r="D17" s="89"/>
      <c r="E17" s="89"/>
    </row>
    <row r="18" spans="1:8" ht="39" hidden="1" thickBot="1" x14ac:dyDescent="0.25">
      <c r="A18" s="366"/>
      <c r="B18" s="354"/>
      <c r="C18" s="374" t="str">
        <f>C1</f>
        <v>2019 Budget</v>
      </c>
      <c r="D18" s="374" t="str">
        <f>D1</f>
        <v>2019 Unaudited 12/30/19</v>
      </c>
      <c r="E18" s="374">
        <f>E1</f>
        <v>0</v>
      </c>
      <c r="F18" s="375" t="str">
        <f>F1</f>
        <v>Adjustments,
Changes
&amp; Comments</v>
      </c>
      <c r="G18" s="376" t="s">
        <v>445</v>
      </c>
    </row>
    <row r="19" spans="1:8" ht="15.75" hidden="1" x14ac:dyDescent="0.2">
      <c r="A19" s="377" t="str">
        <f>A2</f>
        <v>10</v>
      </c>
      <c r="B19" s="378" t="str">
        <f>B2</f>
        <v>Parks &amp; Rec. Special Revenue Fund</v>
      </c>
      <c r="C19" s="352"/>
      <c r="D19" s="352"/>
      <c r="E19" s="352"/>
      <c r="F19" s="379" t="s">
        <v>470</v>
      </c>
      <c r="G19" s="380"/>
    </row>
    <row r="20" spans="1:8" hidden="1" x14ac:dyDescent="0.2">
      <c r="A20" s="194"/>
      <c r="B20" s="75" t="s">
        <v>471</v>
      </c>
      <c r="C20" s="361"/>
      <c r="D20" s="361"/>
      <c r="E20" s="361"/>
      <c r="F20" s="381"/>
      <c r="G20" s="361">
        <v>6720</v>
      </c>
    </row>
    <row r="21" spans="1:8" hidden="1" x14ac:dyDescent="0.2">
      <c r="A21" s="194"/>
      <c r="B21" s="75" t="s">
        <v>472</v>
      </c>
      <c r="C21" s="361"/>
      <c r="D21" s="361"/>
      <c r="E21" s="361"/>
      <c r="F21" s="381"/>
      <c r="G21" s="361">
        <v>515</v>
      </c>
    </row>
    <row r="22" spans="1:8" hidden="1" x14ac:dyDescent="0.2">
      <c r="A22" s="194" t="s">
        <v>54</v>
      </c>
      <c r="B22" s="75" t="s">
        <v>473</v>
      </c>
      <c r="C22" s="361">
        <v>1200</v>
      </c>
      <c r="D22" s="361">
        <v>869</v>
      </c>
      <c r="E22" s="361">
        <v>1200</v>
      </c>
      <c r="F22" s="381"/>
      <c r="G22" s="361">
        <v>1000</v>
      </c>
    </row>
    <row r="23" spans="1:8" hidden="1" x14ac:dyDescent="0.2">
      <c r="A23" s="194" t="s">
        <v>188</v>
      </c>
      <c r="B23" s="75" t="s">
        <v>474</v>
      </c>
      <c r="C23" s="361">
        <v>1000</v>
      </c>
      <c r="D23" s="361">
        <v>636</v>
      </c>
      <c r="E23" s="361">
        <v>1000</v>
      </c>
      <c r="F23" s="382"/>
      <c r="G23" s="9">
        <v>1000</v>
      </c>
    </row>
    <row r="24" spans="1:8" hidden="1" x14ac:dyDescent="0.2">
      <c r="A24" s="383" t="s">
        <v>110</v>
      </c>
      <c r="B24" s="384" t="s">
        <v>475</v>
      </c>
      <c r="C24" s="385">
        <v>600</v>
      </c>
      <c r="D24" s="386">
        <v>766</v>
      </c>
      <c r="E24" s="387">
        <v>600</v>
      </c>
      <c r="F24" s="388"/>
      <c r="G24" s="79">
        <v>800</v>
      </c>
      <c r="H24" s="32"/>
    </row>
    <row r="25" spans="1:8" hidden="1" x14ac:dyDescent="0.2">
      <c r="A25" s="194" t="s">
        <v>84</v>
      </c>
      <c r="B25" s="389" t="s">
        <v>476</v>
      </c>
      <c r="C25" s="390">
        <v>600</v>
      </c>
      <c r="D25" s="76">
        <v>358</v>
      </c>
      <c r="E25" s="391">
        <v>600</v>
      </c>
      <c r="F25" s="392"/>
      <c r="G25" s="76">
        <v>500</v>
      </c>
    </row>
    <row r="26" spans="1:8" hidden="1" x14ac:dyDescent="0.2">
      <c r="A26" s="194" t="s">
        <v>477</v>
      </c>
      <c r="B26" s="389" t="s">
        <v>478</v>
      </c>
      <c r="C26" s="393">
        <v>2000</v>
      </c>
      <c r="D26" s="394">
        <v>1765</v>
      </c>
      <c r="E26" s="395">
        <v>2000</v>
      </c>
      <c r="F26" s="6"/>
      <c r="G26" s="394">
        <v>1800</v>
      </c>
    </row>
    <row r="27" spans="1:8" hidden="1" x14ac:dyDescent="0.2">
      <c r="A27" s="194" t="s">
        <v>479</v>
      </c>
      <c r="B27" s="389" t="s">
        <v>460</v>
      </c>
      <c r="C27" s="390">
        <v>10000</v>
      </c>
      <c r="D27" s="76">
        <v>11668</v>
      </c>
      <c r="E27" s="391">
        <v>10000</v>
      </c>
      <c r="F27" s="6"/>
      <c r="G27" s="76">
        <v>11000</v>
      </c>
    </row>
    <row r="28" spans="1:8" hidden="1" x14ac:dyDescent="0.2">
      <c r="A28" s="194" t="s">
        <v>357</v>
      </c>
      <c r="B28" s="396" t="s">
        <v>480</v>
      </c>
      <c r="C28" s="390">
        <v>5500</v>
      </c>
      <c r="D28" s="76">
        <v>3893</v>
      </c>
      <c r="E28" s="391">
        <v>5500</v>
      </c>
      <c r="F28" s="6"/>
      <c r="G28" s="76">
        <v>5935</v>
      </c>
    </row>
    <row r="29" spans="1:8" ht="15.75" hidden="1" customHeight="1" x14ac:dyDescent="0.2">
      <c r="A29" s="194" t="s">
        <v>481</v>
      </c>
      <c r="B29" s="75" t="s">
        <v>482</v>
      </c>
      <c r="C29" s="361">
        <v>500</v>
      </c>
      <c r="D29" s="361">
        <v>317</v>
      </c>
      <c r="E29" s="361">
        <v>500</v>
      </c>
      <c r="G29" s="76">
        <v>500</v>
      </c>
    </row>
    <row r="30" spans="1:8" s="167" customFormat="1" hidden="1" x14ac:dyDescent="0.2">
      <c r="A30" s="194" t="s">
        <v>483</v>
      </c>
      <c r="B30" s="75" t="s">
        <v>484</v>
      </c>
      <c r="C30" s="76">
        <v>5000</v>
      </c>
      <c r="D30" s="76">
        <v>5337</v>
      </c>
      <c r="E30" s="76">
        <v>5000</v>
      </c>
      <c r="F30" s="388"/>
      <c r="G30" s="76">
        <v>5500</v>
      </c>
      <c r="H30"/>
    </row>
    <row r="31" spans="1:8" s="167" customFormat="1" hidden="1" x14ac:dyDescent="0.2">
      <c r="A31" s="194" t="s">
        <v>485</v>
      </c>
      <c r="B31" s="75" t="s">
        <v>486</v>
      </c>
      <c r="C31" s="76">
        <v>5000</v>
      </c>
      <c r="D31" s="76">
        <v>2861</v>
      </c>
      <c r="E31" s="76">
        <v>5000</v>
      </c>
      <c r="F31" s="388"/>
      <c r="G31" s="76">
        <v>5000</v>
      </c>
      <c r="H31"/>
    </row>
    <row r="32" spans="1:8" s="167" customFormat="1" hidden="1" x14ac:dyDescent="0.2">
      <c r="A32" s="194" t="s">
        <v>487</v>
      </c>
      <c r="B32" s="75" t="s">
        <v>456</v>
      </c>
      <c r="C32" s="397"/>
      <c r="D32" s="397" t="s">
        <v>15</v>
      </c>
      <c r="E32" s="397"/>
      <c r="F32" s="388"/>
      <c r="G32" s="9"/>
      <c r="H32"/>
    </row>
    <row r="33" spans="1:9" ht="15.75" hidden="1" x14ac:dyDescent="0.2">
      <c r="A33" s="398" t="s">
        <v>88</v>
      </c>
      <c r="B33" s="399" t="str">
        <f>B19</f>
        <v>Parks &amp; Rec. Special Revenue Fund</v>
      </c>
      <c r="C33" s="400">
        <f>SUM(C20:C32)</f>
        <v>31400</v>
      </c>
      <c r="D33" s="400">
        <f>SUM(D20:D32)</f>
        <v>28470</v>
      </c>
      <c r="E33" s="400">
        <f>SUM(E20:E32)</f>
        <v>31400</v>
      </c>
      <c r="F33" s="401">
        <f>SUM(F20:F32)</f>
        <v>0</v>
      </c>
      <c r="G33" s="400">
        <f>SUM(G20:G32)</f>
        <v>40270</v>
      </c>
    </row>
    <row r="34" spans="1:9" ht="63.75" x14ac:dyDescent="0.2">
      <c r="A34" s="402"/>
      <c r="B34" s="403" t="s">
        <v>616</v>
      </c>
      <c r="C34" s="404" t="s">
        <v>647</v>
      </c>
      <c r="D34" s="404" t="s">
        <v>645</v>
      </c>
      <c r="E34" s="404" t="s">
        <v>441</v>
      </c>
      <c r="F34" s="119" t="s">
        <v>444</v>
      </c>
      <c r="G34" s="404" t="s">
        <v>648</v>
      </c>
      <c r="H34" s="404" t="s">
        <v>489</v>
      </c>
      <c r="I34" s="404" t="s">
        <v>36</v>
      </c>
    </row>
    <row r="35" spans="1:9" ht="15.75" x14ac:dyDescent="0.2">
      <c r="A35" s="262"/>
      <c r="B35" s="405" t="s">
        <v>617</v>
      </c>
      <c r="C35" s="406"/>
      <c r="D35" s="406"/>
      <c r="E35" s="406"/>
      <c r="F35" s="7"/>
      <c r="G35" s="406"/>
      <c r="H35" s="73"/>
      <c r="I35" s="73"/>
    </row>
    <row r="36" spans="1:9" x14ac:dyDescent="0.2">
      <c r="A36" s="159" t="s">
        <v>491</v>
      </c>
      <c r="B36" s="193"/>
      <c r="C36" s="407"/>
      <c r="D36" s="407"/>
      <c r="E36" s="407"/>
      <c r="F36" s="7"/>
      <c r="G36" s="407"/>
      <c r="H36" s="73"/>
      <c r="I36" s="73"/>
    </row>
    <row r="37" spans="1:9" x14ac:dyDescent="0.2">
      <c r="A37" s="7"/>
      <c r="B37" s="19"/>
      <c r="C37" s="361"/>
      <c r="D37" s="361"/>
      <c r="E37" s="358"/>
      <c r="F37" s="7"/>
      <c r="G37" s="361"/>
      <c r="H37" s="21">
        <f>G37-C37</f>
        <v>0</v>
      </c>
      <c r="I37" s="103" t="e">
        <f>H37/C37</f>
        <v>#DIV/0!</v>
      </c>
    </row>
    <row r="38" spans="1:9" x14ac:dyDescent="0.2">
      <c r="A38" s="194"/>
      <c r="B38" s="75"/>
      <c r="C38" s="361"/>
      <c r="D38" s="361"/>
      <c r="E38" s="358"/>
      <c r="F38" s="7"/>
      <c r="G38" s="361"/>
      <c r="H38" s="21">
        <f t="shared" ref="H38:H44" si="0">G38-C38</f>
        <v>0</v>
      </c>
      <c r="I38" s="103" t="e">
        <f t="shared" ref="I38:I44" si="1">H38/C38</f>
        <v>#DIV/0!</v>
      </c>
    </row>
    <row r="39" spans="1:9" x14ac:dyDescent="0.2">
      <c r="A39" s="194"/>
      <c r="B39" s="75"/>
      <c r="C39" s="361"/>
      <c r="D39" s="361"/>
      <c r="E39" s="358"/>
      <c r="F39" s="7"/>
      <c r="G39" s="361"/>
      <c r="H39" s="21">
        <f t="shared" si="0"/>
        <v>0</v>
      </c>
      <c r="I39" s="103" t="e">
        <f t="shared" si="1"/>
        <v>#DIV/0!</v>
      </c>
    </row>
    <row r="40" spans="1:9" x14ac:dyDescent="0.2">
      <c r="A40" s="194"/>
      <c r="B40" s="75"/>
      <c r="C40" s="361"/>
      <c r="D40" s="361"/>
      <c r="E40" s="358"/>
      <c r="F40" s="7"/>
      <c r="G40" s="361"/>
      <c r="H40" s="21">
        <f t="shared" si="0"/>
        <v>0</v>
      </c>
      <c r="I40" s="103" t="e">
        <f t="shared" si="1"/>
        <v>#DIV/0!</v>
      </c>
    </row>
    <row r="41" spans="1:9" x14ac:dyDescent="0.2">
      <c r="A41" s="194"/>
      <c r="B41" s="75"/>
      <c r="C41" s="361"/>
      <c r="D41" s="361"/>
      <c r="E41" s="358"/>
      <c r="F41" s="7"/>
      <c r="G41" s="361"/>
      <c r="H41" s="21">
        <f t="shared" si="0"/>
        <v>0</v>
      </c>
      <c r="I41" s="103" t="e">
        <f t="shared" si="1"/>
        <v>#DIV/0!</v>
      </c>
    </row>
    <row r="42" spans="1:9" x14ac:dyDescent="0.2">
      <c r="A42" s="194"/>
      <c r="B42" s="75"/>
      <c r="C42" s="361"/>
      <c r="D42" s="361"/>
      <c r="E42" s="358"/>
      <c r="F42" s="7"/>
      <c r="G42" s="361"/>
      <c r="H42" s="21">
        <f t="shared" si="0"/>
        <v>0</v>
      </c>
      <c r="I42" s="103" t="e">
        <f t="shared" si="1"/>
        <v>#DIV/0!</v>
      </c>
    </row>
    <row r="43" spans="1:9" x14ac:dyDescent="0.2">
      <c r="A43" s="194"/>
      <c r="B43" s="75"/>
      <c r="C43" s="361"/>
      <c r="D43" s="361"/>
      <c r="E43" s="358"/>
      <c r="F43" s="7"/>
      <c r="G43" s="361"/>
      <c r="H43" s="21">
        <f t="shared" si="0"/>
        <v>0</v>
      </c>
      <c r="I43" s="103" t="e">
        <f t="shared" si="1"/>
        <v>#DIV/0!</v>
      </c>
    </row>
    <row r="44" spans="1:9" ht="15.75" x14ac:dyDescent="0.2">
      <c r="A44" s="69" t="s">
        <v>88</v>
      </c>
      <c r="B44" s="74" t="s">
        <v>467</v>
      </c>
      <c r="C44" s="408">
        <f>SUM(C37:C43)</f>
        <v>0</v>
      </c>
      <c r="D44" s="408">
        <f>SUM(D37:D43)</f>
        <v>0</v>
      </c>
      <c r="E44" s="409"/>
      <c r="F44" s="7"/>
      <c r="G44" s="408">
        <f>SUM(G37:G43)</f>
        <v>0</v>
      </c>
      <c r="H44" s="410">
        <f t="shared" si="0"/>
        <v>0</v>
      </c>
      <c r="I44" s="103" t="e">
        <f t="shared" si="1"/>
        <v>#DIV/0!</v>
      </c>
    </row>
    <row r="45" spans="1:9" x14ac:dyDescent="0.2">
      <c r="A45" s="366"/>
      <c r="B45" s="411"/>
      <c r="C45" s="412"/>
      <c r="D45" s="412"/>
      <c r="E45" s="412"/>
      <c r="G45" s="412"/>
    </row>
    <row r="46" spans="1:9" x14ac:dyDescent="0.2">
      <c r="A46" s="366"/>
      <c r="B46" s="294"/>
      <c r="C46" s="89"/>
      <c r="D46" s="89"/>
      <c r="E46" s="89"/>
    </row>
    <row r="47" spans="1:9" x14ac:dyDescent="0.2">
      <c r="A47" s="366"/>
      <c r="B47" s="294"/>
      <c r="C47" s="89"/>
      <c r="D47" s="89"/>
      <c r="E47" s="89"/>
    </row>
    <row r="48" spans="1:9" ht="33.75" x14ac:dyDescent="0.2">
      <c r="A48" s="413"/>
      <c r="B48" s="414" t="s">
        <v>618</v>
      </c>
      <c r="C48" s="404" t="s">
        <v>647</v>
      </c>
      <c r="D48" s="404" t="s">
        <v>645</v>
      </c>
      <c r="E48" s="415" t="s">
        <v>441</v>
      </c>
      <c r="F48" s="94" t="s">
        <v>444</v>
      </c>
      <c r="G48" s="416" t="s">
        <v>643</v>
      </c>
      <c r="H48" s="417" t="s">
        <v>489</v>
      </c>
      <c r="I48" s="417" t="s">
        <v>36</v>
      </c>
    </row>
    <row r="49" spans="1:9" ht="15.75" x14ac:dyDescent="0.2">
      <c r="A49" s="418"/>
      <c r="B49" s="419" t="s">
        <v>617</v>
      </c>
      <c r="C49" s="406"/>
      <c r="D49" s="406"/>
      <c r="E49" s="406"/>
      <c r="F49" s="125" t="s">
        <v>470</v>
      </c>
      <c r="G49" s="73"/>
      <c r="H49" s="73"/>
      <c r="I49" s="73"/>
    </row>
    <row r="50" spans="1:9" x14ac:dyDescent="0.2">
      <c r="A50" s="159" t="s">
        <v>619</v>
      </c>
      <c r="B50" s="75"/>
      <c r="C50" s="420"/>
      <c r="D50" s="361"/>
      <c r="E50" s="361"/>
      <c r="F50" s="125"/>
      <c r="G50" s="361"/>
      <c r="H50" s="21">
        <f>G50-C50</f>
        <v>0</v>
      </c>
      <c r="I50" s="78" t="e">
        <f>H50/C50</f>
        <v>#DIV/0!</v>
      </c>
    </row>
    <row r="51" spans="1:9" x14ac:dyDescent="0.2">
      <c r="A51" s="194"/>
      <c r="B51" s="75"/>
      <c r="C51" s="420"/>
      <c r="D51" s="361"/>
      <c r="E51" s="361"/>
      <c r="F51" s="125"/>
      <c r="G51" s="361"/>
      <c r="H51" s="21">
        <f t="shared" ref="H51:H63" si="2">G51-C51</f>
        <v>0</v>
      </c>
      <c r="I51" s="78" t="e">
        <f t="shared" ref="I51:I63" si="3">H51/C51</f>
        <v>#DIV/0!</v>
      </c>
    </row>
    <row r="52" spans="1:9" x14ac:dyDescent="0.2">
      <c r="A52" s="194"/>
      <c r="B52" s="75"/>
      <c r="C52" s="420"/>
      <c r="D52" s="361"/>
      <c r="E52" s="361"/>
      <c r="F52" s="125"/>
      <c r="G52" s="361"/>
      <c r="H52" s="21">
        <f t="shared" si="2"/>
        <v>0</v>
      </c>
      <c r="I52" s="78" t="e">
        <f t="shared" si="3"/>
        <v>#DIV/0!</v>
      </c>
    </row>
    <row r="53" spans="1:9" x14ac:dyDescent="0.2">
      <c r="A53" s="194"/>
      <c r="B53" s="75"/>
      <c r="C53" s="420"/>
      <c r="D53" s="361"/>
      <c r="E53" s="361"/>
      <c r="F53" s="206"/>
      <c r="G53" s="9"/>
      <c r="H53" s="21">
        <f t="shared" si="2"/>
        <v>0</v>
      </c>
      <c r="I53" s="78" t="e">
        <f t="shared" si="3"/>
        <v>#DIV/0!</v>
      </c>
    </row>
    <row r="54" spans="1:9" x14ac:dyDescent="0.2">
      <c r="A54" s="194"/>
      <c r="B54" s="389"/>
      <c r="C54" s="420"/>
      <c r="D54" s="361"/>
      <c r="E54" s="421"/>
      <c r="F54" s="59"/>
      <c r="G54" s="361"/>
      <c r="H54" s="21">
        <f t="shared" si="2"/>
        <v>0</v>
      </c>
      <c r="I54" s="78" t="e">
        <f t="shared" si="3"/>
        <v>#DIV/0!</v>
      </c>
    </row>
    <row r="55" spans="1:9" x14ac:dyDescent="0.2">
      <c r="A55" s="194"/>
      <c r="B55" s="389"/>
      <c r="C55" s="266"/>
      <c r="D55" s="76"/>
      <c r="E55" s="76"/>
      <c r="F55" s="277"/>
      <c r="G55" s="76"/>
      <c r="H55" s="21">
        <f t="shared" si="2"/>
        <v>0</v>
      </c>
      <c r="I55" s="78" t="e">
        <f t="shared" si="3"/>
        <v>#DIV/0!</v>
      </c>
    </row>
    <row r="56" spans="1:9" x14ac:dyDescent="0.2">
      <c r="A56" s="194"/>
      <c r="B56" s="389"/>
      <c r="C56" s="422"/>
      <c r="D56" s="394"/>
      <c r="E56" s="394"/>
      <c r="F56" s="9"/>
      <c r="G56" s="394"/>
      <c r="H56" s="21">
        <f t="shared" si="2"/>
        <v>0</v>
      </c>
      <c r="I56" s="78" t="e">
        <f t="shared" si="3"/>
        <v>#DIV/0!</v>
      </c>
    </row>
    <row r="57" spans="1:9" x14ac:dyDescent="0.2">
      <c r="A57" s="194"/>
      <c r="B57" s="389"/>
      <c r="C57" s="266"/>
      <c r="D57" s="76"/>
      <c r="E57" s="76"/>
      <c r="F57" s="9"/>
      <c r="G57" s="76"/>
      <c r="H57" s="21">
        <f t="shared" si="2"/>
        <v>0</v>
      </c>
      <c r="I57" s="78" t="e">
        <f t="shared" si="3"/>
        <v>#DIV/0!</v>
      </c>
    </row>
    <row r="58" spans="1:9" x14ac:dyDescent="0.2">
      <c r="A58" s="194"/>
      <c r="B58" s="396"/>
      <c r="C58" s="266"/>
      <c r="D58" s="76"/>
      <c r="E58" s="76"/>
      <c r="F58" s="9"/>
      <c r="G58" s="76"/>
      <c r="H58" s="21">
        <f t="shared" si="2"/>
        <v>0</v>
      </c>
      <c r="I58" s="78" t="e">
        <f t="shared" si="3"/>
        <v>#DIV/0!</v>
      </c>
    </row>
    <row r="59" spans="1:9" x14ac:dyDescent="0.2">
      <c r="A59" s="194"/>
      <c r="B59" s="75"/>
      <c r="C59" s="420"/>
      <c r="D59" s="361"/>
      <c r="E59" s="361"/>
      <c r="F59" s="7"/>
      <c r="G59" s="76"/>
      <c r="H59" s="21">
        <f t="shared" si="2"/>
        <v>0</v>
      </c>
      <c r="I59" s="78" t="e">
        <f t="shared" si="3"/>
        <v>#DIV/0!</v>
      </c>
    </row>
    <row r="60" spans="1:9" x14ac:dyDescent="0.2">
      <c r="A60" s="194"/>
      <c r="B60" s="75"/>
      <c r="C60" s="266"/>
      <c r="D60" s="76"/>
      <c r="E60" s="76"/>
      <c r="F60" s="59"/>
      <c r="G60" s="76"/>
      <c r="H60" s="21">
        <f t="shared" si="2"/>
        <v>0</v>
      </c>
      <c r="I60" s="78" t="e">
        <f t="shared" si="3"/>
        <v>#DIV/0!</v>
      </c>
    </row>
    <row r="61" spans="1:9" x14ac:dyDescent="0.2">
      <c r="A61" s="194"/>
      <c r="B61" s="75"/>
      <c r="C61" s="266"/>
      <c r="D61" s="76"/>
      <c r="E61" s="76"/>
      <c r="F61" s="59"/>
      <c r="G61" s="76"/>
      <c r="H61" s="21">
        <f t="shared" si="2"/>
        <v>0</v>
      </c>
      <c r="I61" s="78" t="e">
        <f t="shared" si="3"/>
        <v>#DIV/0!</v>
      </c>
    </row>
    <row r="62" spans="1:9" x14ac:dyDescent="0.2">
      <c r="A62" s="194"/>
      <c r="B62" s="75"/>
      <c r="C62" s="266"/>
      <c r="D62" s="76"/>
      <c r="E62" s="397"/>
      <c r="F62" s="59"/>
      <c r="G62" s="9"/>
      <c r="H62" s="21">
        <f t="shared" si="2"/>
        <v>0</v>
      </c>
      <c r="I62" s="78" t="e">
        <f t="shared" si="3"/>
        <v>#DIV/0!</v>
      </c>
    </row>
    <row r="63" spans="1:9" ht="15.75" x14ac:dyDescent="0.2">
      <c r="A63" s="69" t="s">
        <v>88</v>
      </c>
      <c r="B63" s="419"/>
      <c r="C63" s="423">
        <f>SUM(C50:C62)</f>
        <v>0</v>
      </c>
      <c r="D63" s="423">
        <f>SUM(D50:D62)</f>
        <v>0</v>
      </c>
      <c r="E63" s="423">
        <f>SUM(E50:E62)</f>
        <v>0</v>
      </c>
      <c r="F63" s="423">
        <f>SUM(F50:F62)</f>
        <v>0</v>
      </c>
      <c r="G63" s="423">
        <f>SUM(G50:G62)</f>
        <v>0</v>
      </c>
      <c r="H63" s="410">
        <f t="shared" si="2"/>
        <v>0</v>
      </c>
      <c r="I63" s="78" t="e">
        <f t="shared" si="3"/>
        <v>#DIV/0!</v>
      </c>
    </row>
    <row r="67" spans="7:7" x14ac:dyDescent="0.2">
      <c r="G67" s="5" t="s">
        <v>497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31" zoomScaleNormal="100" workbookViewId="0">
      <selection activeCell="B19" sqref="B19"/>
    </sheetView>
  </sheetViews>
  <sheetFormatPr defaultRowHeight="12.75" x14ac:dyDescent="0.2"/>
  <cols>
    <col min="1" max="1" width="12.5703125" customWidth="1"/>
    <col min="2" max="2" width="23.7109375" customWidth="1"/>
    <col min="3" max="3" width="12" bestFit="1" customWidth="1"/>
    <col min="4" max="4" width="18.7109375" bestFit="1" customWidth="1"/>
    <col min="5" max="5" width="11.28515625" bestFit="1" customWidth="1"/>
    <col min="6" max="6" width="12.85546875" customWidth="1"/>
    <col min="7" max="7" width="33.85546875" bestFit="1" customWidth="1"/>
    <col min="8" max="8" width="11.28515625" bestFit="1" customWidth="1"/>
  </cols>
  <sheetData>
    <row r="1" spans="1:12" ht="48" customHeight="1" thickBot="1" x14ac:dyDescent="0.3">
      <c r="A1" s="37" t="s">
        <v>491</v>
      </c>
      <c r="C1" s="424" t="s">
        <v>640</v>
      </c>
      <c r="D1" s="424" t="s">
        <v>646</v>
      </c>
      <c r="E1" s="425">
        <f>'[1]Parks &amp; Rec spec 2020'!E1</f>
        <v>0</v>
      </c>
      <c r="F1" s="426" t="s">
        <v>643</v>
      </c>
      <c r="G1" s="44" t="str">
        <f>'[1]Parks &amp; Rec spec 2020'!F1</f>
        <v>Adjustments,
Changes
&amp; Comments</v>
      </c>
    </row>
    <row r="2" spans="1:12" ht="13.5" thickBot="1" x14ac:dyDescent="0.25">
      <c r="A2" s="427" t="s">
        <v>498</v>
      </c>
      <c r="B2" s="428"/>
      <c r="C2" s="429"/>
      <c r="D2" s="430"/>
      <c r="E2" s="430"/>
    </row>
    <row r="3" spans="1:12" x14ac:dyDescent="0.2">
      <c r="B3" s="5" t="s">
        <v>499</v>
      </c>
      <c r="C3" s="431">
        <v>470</v>
      </c>
      <c r="D3" s="431">
        <v>43378</v>
      </c>
      <c r="E3" s="431"/>
      <c r="F3" s="431">
        <v>500</v>
      </c>
    </row>
    <row r="4" spans="1:12" x14ac:dyDescent="0.2">
      <c r="B4" s="5" t="s">
        <v>500</v>
      </c>
      <c r="C4" s="431">
        <v>15500</v>
      </c>
      <c r="D4" s="431">
        <v>14888.44</v>
      </c>
      <c r="E4" s="431"/>
      <c r="F4" s="431">
        <v>5000</v>
      </c>
      <c r="G4" s="5" t="s">
        <v>15</v>
      </c>
    </row>
    <row r="5" spans="1:12" x14ac:dyDescent="0.2">
      <c r="B5" s="5" t="s">
        <v>501</v>
      </c>
      <c r="C5" s="431">
        <v>700</v>
      </c>
      <c r="D5" s="431">
        <v>1091.6400000000001</v>
      </c>
      <c r="E5" s="431"/>
      <c r="F5" s="431">
        <v>1000</v>
      </c>
    </row>
    <row r="6" spans="1:12" x14ac:dyDescent="0.2">
      <c r="B6" s="5" t="s">
        <v>502</v>
      </c>
      <c r="C6" s="431">
        <v>96703</v>
      </c>
      <c r="D6" s="431">
        <v>87794.63</v>
      </c>
      <c r="E6" s="431"/>
      <c r="F6" s="431">
        <v>96703</v>
      </c>
      <c r="L6" t="s">
        <v>15</v>
      </c>
    </row>
    <row r="7" spans="1:12" x14ac:dyDescent="0.2">
      <c r="B7" s="5" t="s">
        <v>503</v>
      </c>
      <c r="C7" s="431"/>
      <c r="D7" s="431"/>
      <c r="E7" s="431"/>
      <c r="F7" s="431"/>
    </row>
    <row r="8" spans="1:12" x14ac:dyDescent="0.2">
      <c r="B8" s="5" t="s">
        <v>504</v>
      </c>
      <c r="C8" s="431">
        <v>40000</v>
      </c>
      <c r="D8" s="431">
        <v>62455.39</v>
      </c>
      <c r="E8" s="431"/>
      <c r="F8" s="431">
        <v>50000</v>
      </c>
    </row>
    <row r="9" spans="1:12" x14ac:dyDescent="0.2">
      <c r="B9" s="5" t="s">
        <v>505</v>
      </c>
      <c r="C9" s="431">
        <v>2000</v>
      </c>
      <c r="D9" s="431">
        <v>1365.21</v>
      </c>
      <c r="E9" s="431"/>
      <c r="F9" s="431">
        <v>2500</v>
      </c>
    </row>
    <row r="10" spans="1:12" ht="13.5" thickBot="1" x14ac:dyDescent="0.25">
      <c r="B10" s="5" t="s">
        <v>506</v>
      </c>
      <c r="C10" s="431">
        <v>2540</v>
      </c>
      <c r="D10" s="431">
        <v>76482.720000000001</v>
      </c>
      <c r="E10" s="432"/>
      <c r="F10" s="432">
        <v>2500</v>
      </c>
      <c r="G10" s="433"/>
    </row>
    <row r="11" spans="1:12" s="438" customFormat="1" ht="13.5" thickBot="1" x14ac:dyDescent="0.25">
      <c r="A11" s="434"/>
      <c r="B11" s="428" t="s">
        <v>507</v>
      </c>
      <c r="C11" s="435">
        <f>SUM(C3:C10)</f>
        <v>157913</v>
      </c>
      <c r="D11" s="436">
        <f>SUM(D3:D10)</f>
        <v>287456.03000000003</v>
      </c>
      <c r="E11" s="437"/>
      <c r="F11" s="436">
        <f>SUM(F3:F10)</f>
        <v>158203</v>
      </c>
      <c r="G11" s="433"/>
    </row>
    <row r="12" spans="1:12" ht="13.5" thickBot="1" x14ac:dyDescent="0.25">
      <c r="A12" s="427" t="s">
        <v>508</v>
      </c>
      <c r="B12" s="439"/>
      <c r="C12" s="440"/>
      <c r="D12" s="431"/>
      <c r="E12" s="432"/>
      <c r="F12" s="432"/>
      <c r="G12" s="433"/>
    </row>
    <row r="13" spans="1:12" x14ac:dyDescent="0.2">
      <c r="B13" s="5" t="s">
        <v>509</v>
      </c>
      <c r="C13" s="431">
        <v>0</v>
      </c>
      <c r="D13" s="431"/>
      <c r="E13" s="432"/>
      <c r="F13" s="432"/>
      <c r="G13" s="433"/>
    </row>
    <row r="14" spans="1:12" x14ac:dyDescent="0.2">
      <c r="B14" s="5" t="s">
        <v>510</v>
      </c>
      <c r="C14" s="431">
        <v>800</v>
      </c>
      <c r="D14" s="431">
        <v>1310</v>
      </c>
      <c r="E14" s="432"/>
      <c r="F14" s="432">
        <v>800</v>
      </c>
      <c r="G14" s="433"/>
    </row>
    <row r="15" spans="1:12" x14ac:dyDescent="0.2">
      <c r="B15" s="5" t="s">
        <v>511</v>
      </c>
      <c r="C15" s="431">
        <v>500000</v>
      </c>
      <c r="D15" s="431">
        <v>563625.89</v>
      </c>
      <c r="E15" s="432"/>
      <c r="F15" s="432">
        <v>500000</v>
      </c>
      <c r="G15" s="433"/>
    </row>
    <row r="16" spans="1:12" x14ac:dyDescent="0.2">
      <c r="B16" s="5" t="s">
        <v>512</v>
      </c>
      <c r="C16" s="431">
        <v>750</v>
      </c>
      <c r="D16" s="431">
        <v>694</v>
      </c>
      <c r="E16" s="432"/>
      <c r="F16" s="432">
        <v>750</v>
      </c>
      <c r="G16" s="433"/>
    </row>
    <row r="17" spans="1:7" x14ac:dyDescent="0.2">
      <c r="B17" s="5" t="s">
        <v>513</v>
      </c>
      <c r="C17" s="431">
        <v>2400</v>
      </c>
      <c r="D17" s="431">
        <v>2114.5</v>
      </c>
      <c r="E17" s="432"/>
      <c r="F17" s="432">
        <v>2500</v>
      </c>
      <c r="G17" s="433"/>
    </row>
    <row r="18" spans="1:7" x14ac:dyDescent="0.2">
      <c r="B18" s="5" t="s">
        <v>514</v>
      </c>
      <c r="C18" s="431">
        <v>300</v>
      </c>
      <c r="D18" s="431">
        <v>218</v>
      </c>
      <c r="E18" s="432"/>
      <c r="F18" s="432">
        <v>200</v>
      </c>
      <c r="G18" s="433"/>
    </row>
    <row r="19" spans="1:7" x14ac:dyDescent="0.2">
      <c r="B19" s="5" t="s">
        <v>515</v>
      </c>
      <c r="C19" s="431">
        <v>1300</v>
      </c>
      <c r="D19" s="431">
        <v>1050</v>
      </c>
      <c r="E19" s="432"/>
      <c r="F19" s="432">
        <v>1000</v>
      </c>
      <c r="G19" s="433"/>
    </row>
    <row r="20" spans="1:7" x14ac:dyDescent="0.2">
      <c r="B20" s="5" t="s">
        <v>516</v>
      </c>
      <c r="C20" s="431">
        <v>3600</v>
      </c>
      <c r="D20" s="431">
        <v>3720</v>
      </c>
      <c r="E20" s="432"/>
      <c r="F20" s="432">
        <v>4000</v>
      </c>
      <c r="G20" s="433"/>
    </row>
    <row r="21" spans="1:7" x14ac:dyDescent="0.2">
      <c r="B21" s="5" t="s">
        <v>517</v>
      </c>
      <c r="C21" s="431">
        <v>160</v>
      </c>
      <c r="D21" s="431">
        <v>702</v>
      </c>
      <c r="E21" s="432"/>
      <c r="F21" s="432">
        <v>150</v>
      </c>
      <c r="G21" s="433"/>
    </row>
    <row r="22" spans="1:7" ht="13.5" thickBot="1" x14ac:dyDescent="0.25">
      <c r="B22" s="5" t="s">
        <v>518</v>
      </c>
      <c r="C22" s="431">
        <v>300</v>
      </c>
      <c r="D22" s="431">
        <v>76</v>
      </c>
      <c r="E22" s="432"/>
      <c r="F22" s="432">
        <v>550</v>
      </c>
      <c r="G22" s="433"/>
    </row>
    <row r="23" spans="1:7" s="438" customFormat="1" ht="13.5" thickBot="1" x14ac:dyDescent="0.25">
      <c r="A23" s="434"/>
      <c r="B23" s="428" t="s">
        <v>519</v>
      </c>
      <c r="C23" s="435">
        <f>SUM(C13:C22)</f>
        <v>509610</v>
      </c>
      <c r="D23" s="436">
        <f>SUM(D14:D22)</f>
        <v>573510.39</v>
      </c>
      <c r="E23" s="437"/>
      <c r="F23" s="436">
        <f>SUM(F14:F22)</f>
        <v>509950</v>
      </c>
      <c r="G23" s="433"/>
    </row>
    <row r="24" spans="1:7" ht="13.5" thickBot="1" x14ac:dyDescent="0.25">
      <c r="A24" s="441" t="s">
        <v>520</v>
      </c>
      <c r="B24" s="442"/>
      <c r="C24" s="440"/>
      <c r="D24" s="431"/>
      <c r="E24" s="432"/>
      <c r="F24" s="432"/>
      <c r="G24" s="433"/>
    </row>
    <row r="25" spans="1:7" s="438" customFormat="1" ht="13.5" thickBot="1" x14ac:dyDescent="0.25">
      <c r="A25" s="443"/>
      <c r="B25" s="444" t="s">
        <v>520</v>
      </c>
      <c r="C25" s="435">
        <v>9100</v>
      </c>
      <c r="D25" s="436">
        <v>8551.24</v>
      </c>
      <c r="E25" s="437"/>
      <c r="F25" s="436">
        <v>9000</v>
      </c>
      <c r="G25" s="433"/>
    </row>
    <row r="26" spans="1:7" ht="13.5" thickBot="1" x14ac:dyDescent="0.25">
      <c r="A26" s="427" t="s">
        <v>521</v>
      </c>
      <c r="B26" s="439"/>
      <c r="C26" s="440"/>
      <c r="D26" s="431"/>
      <c r="E26" s="432"/>
      <c r="F26" s="432"/>
      <c r="G26" s="433"/>
    </row>
    <row r="27" spans="1:7" x14ac:dyDescent="0.2">
      <c r="B27" s="5" t="s">
        <v>522</v>
      </c>
      <c r="C27" s="431">
        <v>131124</v>
      </c>
      <c r="D27" s="431">
        <v>131112</v>
      </c>
      <c r="E27" s="432"/>
      <c r="F27" s="432">
        <v>131124</v>
      </c>
      <c r="G27" s="433"/>
    </row>
    <row r="28" spans="1:7" x14ac:dyDescent="0.2">
      <c r="B28" s="5" t="s">
        <v>523</v>
      </c>
      <c r="C28" s="431">
        <v>110063</v>
      </c>
      <c r="D28" s="431">
        <v>22461</v>
      </c>
      <c r="E28" s="432"/>
      <c r="F28" s="432"/>
      <c r="G28" s="433"/>
    </row>
    <row r="29" spans="1:7" x14ac:dyDescent="0.2">
      <c r="B29" s="5" t="s">
        <v>524</v>
      </c>
      <c r="C29" s="431">
        <v>0</v>
      </c>
      <c r="D29" s="431">
        <v>41882.54</v>
      </c>
      <c r="E29" s="432"/>
      <c r="F29" s="432">
        <v>33837</v>
      </c>
      <c r="G29" s="433"/>
    </row>
    <row r="30" spans="1:7" x14ac:dyDescent="0.2">
      <c r="B30" s="5" t="s">
        <v>525</v>
      </c>
      <c r="C30" s="431"/>
      <c r="D30" s="431"/>
      <c r="E30" s="432"/>
      <c r="F30" s="432"/>
      <c r="G30" s="433"/>
    </row>
    <row r="31" spans="1:7" ht="13.5" thickBot="1" x14ac:dyDescent="0.25">
      <c r="B31" s="5" t="s">
        <v>526</v>
      </c>
      <c r="C31" s="431"/>
      <c r="D31" s="431"/>
      <c r="E31" s="432"/>
      <c r="F31" s="432"/>
      <c r="G31" s="433"/>
    </row>
    <row r="32" spans="1:7" s="438" customFormat="1" ht="13.5" thickBot="1" x14ac:dyDescent="0.25">
      <c r="A32" s="434"/>
      <c r="B32" s="428" t="s">
        <v>527</v>
      </c>
      <c r="C32" s="435">
        <f>SUM(C27:C31)</f>
        <v>241187</v>
      </c>
      <c r="D32" s="436">
        <f>SUM(D27:D31)</f>
        <v>195455.54</v>
      </c>
      <c r="E32" s="437"/>
      <c r="F32" s="436">
        <f>SUM(F27:F31)</f>
        <v>164961</v>
      </c>
      <c r="G32" s="433"/>
    </row>
    <row r="33" spans="1:7" ht="13.5" thickBot="1" x14ac:dyDescent="0.25">
      <c r="A33" s="441" t="s">
        <v>528</v>
      </c>
      <c r="B33" s="445"/>
      <c r="C33" s="440"/>
      <c r="D33" s="431"/>
      <c r="E33" s="432"/>
      <c r="F33" s="432"/>
      <c r="G33" s="433"/>
    </row>
    <row r="34" spans="1:7" x14ac:dyDescent="0.2">
      <c r="B34" s="5" t="s">
        <v>529</v>
      </c>
      <c r="C34" s="431"/>
      <c r="D34" s="431"/>
      <c r="E34" s="432"/>
      <c r="F34" s="432"/>
      <c r="G34" s="433"/>
    </row>
    <row r="35" spans="1:7" ht="13.5" thickBot="1" x14ac:dyDescent="0.25">
      <c r="B35" s="5" t="s">
        <v>530</v>
      </c>
      <c r="C35" s="431"/>
      <c r="D35" s="431"/>
      <c r="E35" s="432"/>
      <c r="F35" s="432"/>
      <c r="G35" s="433"/>
    </row>
    <row r="36" spans="1:7" s="438" customFormat="1" ht="13.5" thickBot="1" x14ac:dyDescent="0.25">
      <c r="A36" s="434"/>
      <c r="B36" s="428" t="s">
        <v>531</v>
      </c>
      <c r="C36" s="446"/>
      <c r="D36" s="447"/>
      <c r="E36" s="448"/>
      <c r="F36" s="448"/>
      <c r="G36" s="433"/>
    </row>
    <row r="37" spans="1:7" ht="13.5" thickBot="1" x14ac:dyDescent="0.25">
      <c r="A37" s="427" t="s">
        <v>532</v>
      </c>
      <c r="B37" s="439"/>
      <c r="C37" s="440"/>
      <c r="D37" s="431"/>
      <c r="E37" s="432"/>
      <c r="F37" s="432"/>
      <c r="G37" s="433"/>
    </row>
    <row r="38" spans="1:7" x14ac:dyDescent="0.2">
      <c r="B38" s="5" t="s">
        <v>533</v>
      </c>
      <c r="C38" s="431">
        <v>200</v>
      </c>
      <c r="D38" s="431">
        <v>90.67</v>
      </c>
      <c r="E38" s="432"/>
      <c r="F38" s="432">
        <v>200</v>
      </c>
      <c r="G38" s="433"/>
    </row>
    <row r="39" spans="1:7" x14ac:dyDescent="0.2">
      <c r="B39" s="5" t="s">
        <v>534</v>
      </c>
      <c r="C39" s="431">
        <v>30</v>
      </c>
      <c r="D39" s="431">
        <v>0</v>
      </c>
      <c r="E39" s="432"/>
      <c r="F39" s="432">
        <v>50</v>
      </c>
      <c r="G39" s="433"/>
    </row>
    <row r="40" spans="1:7" x14ac:dyDescent="0.2">
      <c r="B40" s="5" t="s">
        <v>535</v>
      </c>
      <c r="C40" s="431"/>
      <c r="D40" s="431"/>
      <c r="E40" s="432"/>
      <c r="F40" s="432">
        <v>25</v>
      </c>
      <c r="G40" s="433"/>
    </row>
    <row r="41" spans="1:7" x14ac:dyDescent="0.2">
      <c r="B41" s="5" t="s">
        <v>536</v>
      </c>
      <c r="C41" s="449">
        <v>25</v>
      </c>
      <c r="D41" s="431">
        <v>327.7</v>
      </c>
      <c r="E41" s="431"/>
      <c r="F41" s="431">
        <v>100</v>
      </c>
      <c r="G41" s="433"/>
    </row>
    <row r="42" spans="1:7" x14ac:dyDescent="0.2">
      <c r="B42" s="5" t="s">
        <v>537</v>
      </c>
      <c r="C42" s="431">
        <v>15000</v>
      </c>
      <c r="D42" s="431">
        <v>700</v>
      </c>
      <c r="E42" s="431"/>
      <c r="F42" s="431">
        <v>2000</v>
      </c>
      <c r="G42" s="433"/>
    </row>
    <row r="43" spans="1:7" x14ac:dyDescent="0.2">
      <c r="B43" s="5" t="s">
        <v>538</v>
      </c>
      <c r="C43" s="431"/>
      <c r="D43" s="431"/>
      <c r="E43" s="431"/>
      <c r="F43" s="431"/>
      <c r="G43" s="433"/>
    </row>
    <row r="44" spans="1:7" x14ac:dyDescent="0.2">
      <c r="B44" s="5" t="s">
        <v>539</v>
      </c>
      <c r="C44" s="431">
        <v>0</v>
      </c>
      <c r="D44" s="431"/>
      <c r="E44" s="431"/>
      <c r="F44" s="431"/>
      <c r="G44" s="433"/>
    </row>
    <row r="45" spans="1:7" x14ac:dyDescent="0.2">
      <c r="B45" s="5" t="s">
        <v>540</v>
      </c>
      <c r="C45" s="431">
        <v>50</v>
      </c>
      <c r="D45" s="431">
        <v>300</v>
      </c>
      <c r="E45" s="431"/>
      <c r="F45" s="431">
        <v>300</v>
      </c>
      <c r="G45" s="433"/>
    </row>
    <row r="46" spans="1:7" x14ac:dyDescent="0.2">
      <c r="B46" s="5" t="s">
        <v>541</v>
      </c>
      <c r="C46" s="431">
        <v>200</v>
      </c>
      <c r="D46" s="431">
        <v>50</v>
      </c>
      <c r="E46" s="431"/>
      <c r="F46" s="431">
        <v>100</v>
      </c>
      <c r="G46" s="433"/>
    </row>
    <row r="47" spans="1:7" x14ac:dyDescent="0.2">
      <c r="B47" s="5" t="s">
        <v>542</v>
      </c>
      <c r="C47" s="431">
        <v>600</v>
      </c>
      <c r="D47" s="431">
        <v>840</v>
      </c>
      <c r="E47" s="431"/>
      <c r="F47" s="431">
        <v>500</v>
      </c>
      <c r="G47" s="433"/>
    </row>
    <row r="48" spans="1:7" x14ac:dyDescent="0.2">
      <c r="B48" s="5" t="s">
        <v>543</v>
      </c>
      <c r="C48" s="431">
        <v>0</v>
      </c>
      <c r="D48" s="431"/>
      <c r="E48" s="431"/>
      <c r="F48" s="431">
        <v>100</v>
      </c>
      <c r="G48" s="433"/>
    </row>
    <row r="49" spans="1:8" x14ac:dyDescent="0.2">
      <c r="B49" s="5" t="s">
        <v>544</v>
      </c>
      <c r="C49" s="431">
        <v>70</v>
      </c>
      <c r="D49" s="431">
        <v>70</v>
      </c>
      <c r="E49" s="431"/>
      <c r="F49" s="431">
        <v>100</v>
      </c>
      <c r="G49" s="433"/>
    </row>
    <row r="50" spans="1:8" x14ac:dyDescent="0.2">
      <c r="B50" s="5" t="s">
        <v>545</v>
      </c>
      <c r="C50" s="431"/>
      <c r="D50" s="431"/>
      <c r="E50" s="431"/>
      <c r="F50" s="431"/>
      <c r="G50" s="433"/>
    </row>
    <row r="51" spans="1:8" ht="14.25" x14ac:dyDescent="0.2">
      <c r="B51" s="5" t="s">
        <v>546</v>
      </c>
      <c r="C51" s="431"/>
      <c r="D51" s="431"/>
      <c r="E51" s="431"/>
      <c r="F51" s="431"/>
      <c r="G51" s="450" t="s">
        <v>547</v>
      </c>
    </row>
    <row r="52" spans="1:8" x14ac:dyDescent="0.2">
      <c r="B52" s="5" t="s">
        <v>548</v>
      </c>
      <c r="C52" s="431">
        <v>2500</v>
      </c>
      <c r="D52" s="431">
        <v>4517.8999999999996</v>
      </c>
      <c r="E52" s="431"/>
      <c r="F52" s="431">
        <v>3000</v>
      </c>
      <c r="G52" s="451" t="s">
        <v>549</v>
      </c>
      <c r="H52" s="452">
        <v>4148.5</v>
      </c>
    </row>
    <row r="53" spans="1:8" x14ac:dyDescent="0.2">
      <c r="B53" s="5" t="s">
        <v>550</v>
      </c>
      <c r="C53" s="431">
        <v>0</v>
      </c>
      <c r="D53" s="431">
        <v>370</v>
      </c>
      <c r="E53" s="431"/>
      <c r="F53" s="431">
        <v>500</v>
      </c>
      <c r="G53" s="451" t="s">
        <v>551</v>
      </c>
      <c r="H53" s="453">
        <v>2325</v>
      </c>
    </row>
    <row r="54" spans="1:8" x14ac:dyDescent="0.2">
      <c r="A54" s="5" t="s">
        <v>552</v>
      </c>
      <c r="B54" s="5" t="s">
        <v>553</v>
      </c>
      <c r="C54" s="431">
        <v>38000</v>
      </c>
      <c r="D54" s="431">
        <v>51989.16</v>
      </c>
      <c r="E54" s="431"/>
      <c r="F54" s="431">
        <v>35000</v>
      </c>
      <c r="G54" s="451" t="s">
        <v>554</v>
      </c>
      <c r="H54" s="452">
        <v>739.51</v>
      </c>
    </row>
    <row r="55" spans="1:8" x14ac:dyDescent="0.2">
      <c r="B55" s="5" t="s">
        <v>555</v>
      </c>
      <c r="C55" s="431"/>
      <c r="D55" s="431"/>
      <c r="E55" s="431"/>
      <c r="F55" s="431"/>
      <c r="G55" s="451" t="s">
        <v>556</v>
      </c>
      <c r="H55" s="453">
        <v>5210</v>
      </c>
    </row>
    <row r="56" spans="1:8" x14ac:dyDescent="0.2">
      <c r="B56" s="5" t="s">
        <v>557</v>
      </c>
      <c r="C56" s="431"/>
      <c r="D56" s="431"/>
      <c r="E56" s="431"/>
      <c r="F56" s="431"/>
      <c r="G56" s="451" t="s">
        <v>558</v>
      </c>
      <c r="H56" s="452">
        <v>495</v>
      </c>
    </row>
    <row r="57" spans="1:8" x14ac:dyDescent="0.2">
      <c r="B57" s="5" t="s">
        <v>559</v>
      </c>
      <c r="C57" s="431"/>
      <c r="D57" s="431"/>
      <c r="E57" s="431"/>
      <c r="F57" s="431"/>
      <c r="G57" s="451" t="s">
        <v>560</v>
      </c>
      <c r="H57" s="453">
        <v>707.5</v>
      </c>
    </row>
    <row r="58" spans="1:8" x14ac:dyDescent="0.2">
      <c r="B58" s="5" t="s">
        <v>561</v>
      </c>
      <c r="C58" s="431">
        <v>4700</v>
      </c>
      <c r="D58" s="431">
        <v>6050</v>
      </c>
      <c r="E58" s="431"/>
      <c r="F58" s="431"/>
      <c r="G58" s="451" t="s">
        <v>562</v>
      </c>
      <c r="H58" s="452">
        <v>350</v>
      </c>
    </row>
    <row r="59" spans="1:8" x14ac:dyDescent="0.2">
      <c r="B59" s="5" t="s">
        <v>563</v>
      </c>
      <c r="C59" s="431">
        <v>14439</v>
      </c>
      <c r="D59" s="431">
        <v>0</v>
      </c>
      <c r="E59" s="431"/>
      <c r="F59" s="431">
        <v>12500</v>
      </c>
      <c r="G59" s="433"/>
      <c r="H59" s="454">
        <f>SUM(H52:H58)</f>
        <v>13975.51</v>
      </c>
    </row>
    <row r="60" spans="1:8" ht="13.5" thickBot="1" x14ac:dyDescent="0.25">
      <c r="B60" s="5" t="s">
        <v>564</v>
      </c>
      <c r="C60" s="431"/>
      <c r="D60" s="431"/>
      <c r="E60" s="431"/>
      <c r="F60" s="431"/>
      <c r="G60" s="433"/>
    </row>
    <row r="61" spans="1:8" s="438" customFormat="1" ht="13.5" thickBot="1" x14ac:dyDescent="0.25">
      <c r="A61" s="434"/>
      <c r="B61" s="428" t="s">
        <v>565</v>
      </c>
      <c r="C61" s="435">
        <f>SUM(C38:C60)</f>
        <v>75814</v>
      </c>
      <c r="D61" s="436">
        <f>SUM(D38:D60)</f>
        <v>65305.43</v>
      </c>
      <c r="E61" s="437"/>
      <c r="F61" s="436">
        <f>SUM(F37:F60)</f>
        <v>54475</v>
      </c>
      <c r="G61" s="433"/>
    </row>
    <row r="62" spans="1:8" ht="13.5" thickBot="1" x14ac:dyDescent="0.25">
      <c r="A62" s="5" t="s">
        <v>566</v>
      </c>
      <c r="C62" s="431"/>
      <c r="D62" s="431"/>
      <c r="E62" s="432"/>
      <c r="F62" s="432"/>
      <c r="G62" s="433"/>
    </row>
    <row r="63" spans="1:8" s="438" customFormat="1" ht="13.5" thickBot="1" x14ac:dyDescent="0.25">
      <c r="B63" s="455" t="s">
        <v>566</v>
      </c>
      <c r="C63" s="435">
        <v>0</v>
      </c>
      <c r="D63" s="436">
        <v>36222.78</v>
      </c>
      <c r="E63" s="437"/>
      <c r="F63" s="436">
        <v>0</v>
      </c>
      <c r="G63" s="433"/>
    </row>
    <row r="64" spans="1:8" ht="13.5" thickBot="1" x14ac:dyDescent="0.25">
      <c r="A64" s="427" t="s">
        <v>567</v>
      </c>
      <c r="B64" s="439"/>
      <c r="C64" s="440"/>
      <c r="D64" s="431"/>
      <c r="E64" s="432"/>
      <c r="F64" s="432"/>
      <c r="G64" s="433"/>
    </row>
    <row r="65" spans="1:7" x14ac:dyDescent="0.2">
      <c r="B65" s="5" t="s">
        <v>568</v>
      </c>
      <c r="C65" s="431">
        <v>2500</v>
      </c>
      <c r="D65" s="449">
        <v>4207.3</v>
      </c>
      <c r="E65" s="432"/>
      <c r="F65" s="432">
        <v>2500</v>
      </c>
      <c r="G65" s="433"/>
    </row>
    <row r="66" spans="1:7" x14ac:dyDescent="0.2">
      <c r="B66" s="5" t="s">
        <v>569</v>
      </c>
      <c r="C66" s="431"/>
      <c r="D66" s="431">
        <v>-310</v>
      </c>
      <c r="E66" s="432"/>
      <c r="F66" s="432"/>
      <c r="G66" s="433"/>
    </row>
    <row r="67" spans="1:7" x14ac:dyDescent="0.2">
      <c r="B67" s="5" t="s">
        <v>570</v>
      </c>
      <c r="C67" s="431"/>
      <c r="D67" s="431"/>
      <c r="E67" s="432"/>
      <c r="F67" s="432"/>
      <c r="G67" s="433"/>
    </row>
    <row r="68" spans="1:7" ht="13.5" thickBot="1" x14ac:dyDescent="0.25">
      <c r="B68" s="5" t="s">
        <v>571</v>
      </c>
      <c r="C68" s="431"/>
      <c r="D68" s="431"/>
      <c r="E68" s="432"/>
      <c r="F68" s="432"/>
      <c r="G68" s="433"/>
    </row>
    <row r="69" spans="1:7" s="438" customFormat="1" ht="13.5" thickBot="1" x14ac:dyDescent="0.25">
      <c r="B69" s="455" t="s">
        <v>572</v>
      </c>
      <c r="C69" s="435">
        <f>SUM(C64:C68)</f>
        <v>2500</v>
      </c>
      <c r="D69" s="436">
        <f>SUM(D64:D68)</f>
        <v>3897.3</v>
      </c>
      <c r="E69" s="436"/>
      <c r="F69" s="436">
        <f>SUM(F64:F68)</f>
        <v>2500</v>
      </c>
      <c r="G69" s="433"/>
    </row>
    <row r="70" spans="1:7" ht="13.5" thickBot="1" x14ac:dyDescent="0.25">
      <c r="A70" s="427" t="s">
        <v>573</v>
      </c>
      <c r="B70" s="439"/>
      <c r="C70" s="440"/>
      <c r="D70" s="431"/>
      <c r="E70" s="432"/>
      <c r="F70" s="432"/>
      <c r="G70" s="433"/>
    </row>
    <row r="71" spans="1:7" x14ac:dyDescent="0.2">
      <c r="B71" s="5" t="s">
        <v>574</v>
      </c>
      <c r="C71" s="431"/>
      <c r="D71" s="431"/>
      <c r="E71" s="432"/>
      <c r="F71" s="432"/>
      <c r="G71" s="433"/>
    </row>
    <row r="72" spans="1:7" x14ac:dyDescent="0.2">
      <c r="B72" s="5" t="s">
        <v>575</v>
      </c>
      <c r="C72" s="431"/>
      <c r="D72" s="431"/>
      <c r="E72" s="432"/>
      <c r="F72" s="432"/>
      <c r="G72" s="433"/>
    </row>
    <row r="73" spans="1:7" x14ac:dyDescent="0.2">
      <c r="B73" s="5" t="s">
        <v>576</v>
      </c>
      <c r="C73" s="431"/>
      <c r="D73" s="431"/>
      <c r="E73" s="432"/>
      <c r="F73" s="432"/>
      <c r="G73" s="433"/>
    </row>
    <row r="74" spans="1:7" x14ac:dyDescent="0.2">
      <c r="B74" s="5" t="s">
        <v>577</v>
      </c>
      <c r="C74" s="431"/>
      <c r="D74" s="431"/>
      <c r="E74" s="432"/>
      <c r="F74" s="432"/>
      <c r="G74" s="433"/>
    </row>
    <row r="75" spans="1:7" x14ac:dyDescent="0.2">
      <c r="B75" s="5" t="s">
        <v>578</v>
      </c>
      <c r="C75" s="431">
        <v>500</v>
      </c>
      <c r="D75" s="431">
        <v>-19.78</v>
      </c>
      <c r="E75" s="432"/>
      <c r="F75" s="432">
        <v>500</v>
      </c>
      <c r="G75" s="433"/>
    </row>
    <row r="76" spans="1:7" x14ac:dyDescent="0.2">
      <c r="B76" s="5" t="s">
        <v>579</v>
      </c>
      <c r="C76" s="431"/>
      <c r="D76" s="431"/>
      <c r="E76" s="432"/>
      <c r="F76" s="432"/>
      <c r="G76" s="433"/>
    </row>
    <row r="77" spans="1:7" x14ac:dyDescent="0.2">
      <c r="B77" s="5" t="s">
        <v>580</v>
      </c>
      <c r="C77" s="431"/>
      <c r="D77" s="431"/>
      <c r="E77" s="432"/>
      <c r="F77" s="432"/>
      <c r="G77" s="433"/>
    </row>
    <row r="78" spans="1:7" ht="13.5" thickBot="1" x14ac:dyDescent="0.25">
      <c r="B78" s="5" t="s">
        <v>581</v>
      </c>
      <c r="C78" s="431">
        <v>200000</v>
      </c>
      <c r="D78" s="431">
        <v>120652.7</v>
      </c>
      <c r="E78" s="432"/>
      <c r="F78" s="432">
        <v>200000</v>
      </c>
      <c r="G78" s="433"/>
    </row>
    <row r="79" spans="1:7" s="438" customFormat="1" ht="13.5" thickBot="1" x14ac:dyDescent="0.25">
      <c r="B79" s="455" t="s">
        <v>582</v>
      </c>
      <c r="C79" s="435">
        <f>SUM(C70:C78)</f>
        <v>200500</v>
      </c>
      <c r="D79" s="435">
        <f>SUM(D70:D78)</f>
        <v>120632.92</v>
      </c>
      <c r="E79" s="436"/>
      <c r="F79" s="436">
        <f>SUM(F70:F78)</f>
        <v>200500</v>
      </c>
      <c r="G79" s="433"/>
    </row>
    <row r="80" spans="1:7" ht="13.5" thickBot="1" x14ac:dyDescent="0.25">
      <c r="A80" s="427" t="s">
        <v>583</v>
      </c>
      <c r="B80" s="439"/>
      <c r="C80" s="440"/>
      <c r="D80" s="431"/>
      <c r="E80" s="432"/>
      <c r="F80" s="432"/>
      <c r="G80" s="433"/>
    </row>
    <row r="81" spans="1:7" s="458" customFormat="1" x14ac:dyDescent="0.2">
      <c r="A81"/>
      <c r="B81" s="5" t="s">
        <v>584</v>
      </c>
      <c r="C81" s="456"/>
      <c r="D81" s="456"/>
      <c r="E81" s="457"/>
      <c r="F81" s="457"/>
      <c r="G81" s="433"/>
    </row>
    <row r="82" spans="1:7" s="438" customFormat="1" ht="13.5" thickBot="1" x14ac:dyDescent="0.25">
      <c r="B82" s="455" t="s">
        <v>585</v>
      </c>
      <c r="C82" s="447"/>
      <c r="D82" s="447"/>
      <c r="E82" s="448"/>
      <c r="F82" s="448"/>
      <c r="G82" s="433"/>
    </row>
    <row r="83" spans="1:7" ht="13.5" thickBot="1" x14ac:dyDescent="0.25">
      <c r="A83" s="427" t="s">
        <v>586</v>
      </c>
      <c r="B83" s="439"/>
      <c r="C83" s="440"/>
      <c r="D83" s="431"/>
      <c r="E83" s="432"/>
      <c r="F83" s="432"/>
      <c r="G83" s="433"/>
    </row>
    <row r="84" spans="1:7" s="458" customFormat="1" ht="13.5" thickBot="1" x14ac:dyDescent="0.25">
      <c r="A84"/>
      <c r="B84" s="5" t="s">
        <v>587</v>
      </c>
      <c r="C84" s="456"/>
      <c r="D84" s="456"/>
      <c r="E84" s="457"/>
      <c r="F84" s="457"/>
      <c r="G84" s="433"/>
    </row>
    <row r="85" spans="1:7" s="438" customFormat="1" ht="13.5" thickBot="1" x14ac:dyDescent="0.25">
      <c r="A85" s="427" t="s">
        <v>588</v>
      </c>
      <c r="B85" s="439"/>
      <c r="C85" s="446"/>
      <c r="D85" s="447"/>
      <c r="E85" s="448"/>
      <c r="F85" s="448"/>
      <c r="G85" s="433"/>
    </row>
    <row r="86" spans="1:7" ht="13.5" thickBot="1" x14ac:dyDescent="0.25">
      <c r="A86" s="5"/>
      <c r="B86" t="s">
        <v>525</v>
      </c>
      <c r="C86" s="431"/>
      <c r="D86" s="431"/>
      <c r="E86" s="432"/>
      <c r="F86" s="432"/>
      <c r="G86" s="433"/>
    </row>
    <row r="87" spans="1:7" s="438" customFormat="1" ht="13.5" thickBot="1" x14ac:dyDescent="0.25">
      <c r="A87" s="427"/>
      <c r="B87" s="459" t="s">
        <v>589</v>
      </c>
      <c r="C87" s="436">
        <f>C79+C69+C63+C32+C25+C11+C23+C61</f>
        <v>1196624</v>
      </c>
      <c r="D87" s="436">
        <f>D79+D69+D63+D32+D25+D11+D23+D61</f>
        <v>1291031.6300000001</v>
      </c>
      <c r="E87" s="460"/>
      <c r="F87" s="436">
        <f>F79+F69+F63+F32+F25+F11+F23+F61</f>
        <v>1099589</v>
      </c>
      <c r="G87" s="461" t="s">
        <v>590</v>
      </c>
    </row>
    <row r="88" spans="1:7" x14ac:dyDescent="0.2">
      <c r="A88" s="380"/>
      <c r="B88" s="380"/>
      <c r="C88" s="462"/>
      <c r="D88" s="462"/>
      <c r="E88" s="463"/>
      <c r="F88" s="463"/>
      <c r="G88" s="433"/>
    </row>
    <row r="89" spans="1:7" x14ac:dyDescent="0.2">
      <c r="A89" s="5" t="s">
        <v>591</v>
      </c>
      <c r="C89" s="431"/>
      <c r="D89" s="431"/>
      <c r="E89" s="432"/>
      <c r="F89" s="432"/>
      <c r="G89" s="433"/>
    </row>
    <row r="90" spans="1:7" s="458" customFormat="1" x14ac:dyDescent="0.2">
      <c r="B90" s="464" t="s">
        <v>592</v>
      </c>
      <c r="C90" s="456">
        <v>218463</v>
      </c>
      <c r="D90" s="465">
        <v>19.91</v>
      </c>
      <c r="E90" s="457"/>
      <c r="F90" s="457"/>
      <c r="G90" s="466">
        <f>F87-D87</f>
        <v>-191442.63000000012</v>
      </c>
    </row>
    <row r="91" spans="1:7" s="438" customFormat="1" ht="13.5" thickBot="1" x14ac:dyDescent="0.25">
      <c r="B91" s="455" t="s">
        <v>593</v>
      </c>
      <c r="C91" s="467">
        <v>34613</v>
      </c>
      <c r="D91" s="468">
        <v>58788.39</v>
      </c>
      <c r="E91" s="469"/>
      <c r="F91" s="469"/>
      <c r="G91" s="433"/>
    </row>
    <row r="92" spans="1:7" ht="13.5" thickBot="1" x14ac:dyDescent="0.25">
      <c r="C92" s="430"/>
      <c r="D92" s="470" t="s">
        <v>1</v>
      </c>
      <c r="E92" s="41"/>
      <c r="F92" s="41"/>
      <c r="G92" s="433"/>
    </row>
    <row r="93" spans="1:7" s="438" customFormat="1" ht="13.5" thickBot="1" x14ac:dyDescent="0.25">
      <c r="A93" s="455" t="s">
        <v>594</v>
      </c>
      <c r="C93" s="470">
        <f>SUM(C87:C92)</f>
        <v>1449700</v>
      </c>
      <c r="D93" s="470">
        <f>SUM(D87:D92)</f>
        <v>1349839.93</v>
      </c>
      <c r="E93" s="470"/>
      <c r="F93" s="470">
        <f>SUM(F87:F92)</f>
        <v>1099589</v>
      </c>
      <c r="G93" s="433"/>
    </row>
    <row r="94" spans="1:7" x14ac:dyDescent="0.2">
      <c r="G94" s="433"/>
    </row>
    <row r="95" spans="1:7" x14ac:dyDescent="0.2">
      <c r="G95" s="433"/>
    </row>
    <row r="96" spans="1:7" x14ac:dyDescent="0.2">
      <c r="G96" s="433"/>
    </row>
    <row r="97" spans="7:7" x14ac:dyDescent="0.2">
      <c r="G97" s="461" t="s">
        <v>1</v>
      </c>
    </row>
    <row r="98" spans="7:7" x14ac:dyDescent="0.2">
      <c r="G98" s="433"/>
    </row>
    <row r="99" spans="7:7" x14ac:dyDescent="0.2">
      <c r="G99" s="433"/>
    </row>
    <row r="100" spans="7:7" x14ac:dyDescent="0.2">
      <c r="G100" s="433"/>
    </row>
    <row r="101" spans="7:7" x14ac:dyDescent="0.2">
      <c r="G101" s="433"/>
    </row>
    <row r="102" spans="7:7" x14ac:dyDescent="0.2">
      <c r="G102" s="433"/>
    </row>
    <row r="103" spans="7:7" x14ac:dyDescent="0.2">
      <c r="G103" s="433"/>
    </row>
    <row r="104" spans="7:7" x14ac:dyDescent="0.2">
      <c r="G104" s="433"/>
    </row>
    <row r="105" spans="7:7" x14ac:dyDescent="0.2">
      <c r="G105" s="433"/>
    </row>
    <row r="106" spans="7:7" x14ac:dyDescent="0.2">
      <c r="G106" s="433"/>
    </row>
    <row r="107" spans="7:7" x14ac:dyDescent="0.2">
      <c r="G107" s="433"/>
    </row>
  </sheetData>
  <pageMargins left="0.7" right="0.7" top="0.75" bottom="0.75" header="0.3" footer="0.3"/>
  <pageSetup scale="5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E37"/>
  <sheetViews>
    <sheetView tabSelected="1" topLeftCell="A26" zoomScaleNormal="100" workbookViewId="0">
      <selection activeCell="F22" sqref="F22"/>
    </sheetView>
  </sheetViews>
  <sheetFormatPr defaultRowHeight="12.75" x14ac:dyDescent="0.2"/>
  <cols>
    <col min="2" max="2" width="33.5703125" bestFit="1" customWidth="1"/>
    <col min="3" max="3" width="12.7109375" bestFit="1" customWidth="1"/>
    <col min="4" max="4" width="14.140625" bestFit="1" customWidth="1"/>
    <col min="5" max="5" width="10.140625" bestFit="1" customWidth="1"/>
  </cols>
  <sheetData>
    <row r="1" spans="1:5" ht="18.75" x14ac:dyDescent="0.3">
      <c r="A1" t="s">
        <v>15</v>
      </c>
      <c r="B1" s="471" t="s">
        <v>649</v>
      </c>
      <c r="C1" s="472"/>
    </row>
    <row r="2" spans="1:5" x14ac:dyDescent="0.2">
      <c r="C2" s="472"/>
    </row>
    <row r="3" spans="1:5" ht="18.75" x14ac:dyDescent="0.3">
      <c r="A3" t="s">
        <v>595</v>
      </c>
      <c r="B3" s="471" t="s">
        <v>596</v>
      </c>
      <c r="C3" s="472"/>
      <c r="D3" t="s">
        <v>6</v>
      </c>
      <c r="E3" s="89" t="s">
        <v>597</v>
      </c>
    </row>
    <row r="4" spans="1:5" x14ac:dyDescent="0.2">
      <c r="B4" s="5" t="s">
        <v>598</v>
      </c>
      <c r="C4" s="473">
        <v>50000</v>
      </c>
      <c r="D4" s="64">
        <f t="shared" ref="D4:D15" si="0">C4/$D$37*1000</f>
        <v>0.18017886601072142</v>
      </c>
      <c r="E4" s="472"/>
    </row>
    <row r="5" spans="1:5" x14ac:dyDescent="0.2">
      <c r="B5" t="s">
        <v>599</v>
      </c>
      <c r="C5" s="473">
        <v>25000</v>
      </c>
      <c r="D5" s="64">
        <f t="shared" si="0"/>
        <v>9.0089433005360708E-2</v>
      </c>
      <c r="E5" s="472"/>
    </row>
    <row r="6" spans="1:5" x14ac:dyDescent="0.2">
      <c r="B6" t="s">
        <v>600</v>
      </c>
      <c r="C6" s="473">
        <v>3000</v>
      </c>
      <c r="D6" s="64">
        <f t="shared" si="0"/>
        <v>1.0810731960643286E-2</v>
      </c>
      <c r="E6" s="472"/>
    </row>
    <row r="7" spans="1:5" x14ac:dyDescent="0.2">
      <c r="B7" t="s">
        <v>601</v>
      </c>
      <c r="C7" s="473">
        <v>10000</v>
      </c>
      <c r="D7" s="64">
        <f t="shared" si="0"/>
        <v>3.6035773202144281E-2</v>
      </c>
      <c r="E7" s="472"/>
    </row>
    <row r="8" spans="1:5" x14ac:dyDescent="0.2">
      <c r="B8" t="s">
        <v>602</v>
      </c>
      <c r="C8" s="473">
        <v>20000</v>
      </c>
      <c r="D8" s="64">
        <f t="shared" si="0"/>
        <v>7.2071546404288561E-2</v>
      </c>
      <c r="E8" s="472"/>
    </row>
    <row r="9" spans="1:5" x14ac:dyDescent="0.2">
      <c r="B9" s="488" t="s">
        <v>434</v>
      </c>
      <c r="C9" s="473">
        <v>10000</v>
      </c>
      <c r="D9" s="64">
        <f t="shared" si="0"/>
        <v>3.6035773202144281E-2</v>
      </c>
      <c r="E9" s="472"/>
    </row>
    <row r="10" spans="1:5" x14ac:dyDescent="0.2">
      <c r="B10" t="s">
        <v>603</v>
      </c>
      <c r="C10" s="473">
        <v>23000</v>
      </c>
      <c r="D10" s="64">
        <f t="shared" si="0"/>
        <v>8.2882278364931852E-2</v>
      </c>
      <c r="E10" s="472"/>
    </row>
    <row r="11" spans="1:5" x14ac:dyDescent="0.2">
      <c r="B11" t="s">
        <v>632</v>
      </c>
      <c r="C11" s="473">
        <v>8000</v>
      </c>
      <c r="D11" s="64">
        <f t="shared" si="0"/>
        <v>2.8828618561715428E-2</v>
      </c>
      <c r="E11" s="472"/>
    </row>
    <row r="12" spans="1:5" x14ac:dyDescent="0.2">
      <c r="B12" t="s">
        <v>633</v>
      </c>
      <c r="C12" s="473">
        <v>20000</v>
      </c>
      <c r="D12" s="64">
        <f t="shared" si="0"/>
        <v>7.2071546404288561E-2</v>
      </c>
      <c r="E12" s="472"/>
    </row>
    <row r="13" spans="1:5" x14ac:dyDescent="0.2">
      <c r="B13" t="s">
        <v>604</v>
      </c>
      <c r="C13" s="473">
        <v>15000</v>
      </c>
      <c r="D13" s="64">
        <f t="shared" si="0"/>
        <v>5.4053659803216428E-2</v>
      </c>
      <c r="E13" s="472"/>
    </row>
    <row r="14" spans="1:5" ht="21.75" customHeight="1" x14ac:dyDescent="0.2">
      <c r="B14" t="s">
        <v>605</v>
      </c>
      <c r="C14" s="473">
        <v>7500</v>
      </c>
      <c r="D14" s="64">
        <f t="shared" si="0"/>
        <v>2.7026829901608214E-2</v>
      </c>
      <c r="E14" s="472"/>
    </row>
    <row r="15" spans="1:5" x14ac:dyDescent="0.2">
      <c r="B15" s="5"/>
      <c r="C15" s="473"/>
      <c r="D15" s="64">
        <f t="shared" si="0"/>
        <v>0</v>
      </c>
      <c r="E15" s="472"/>
    </row>
    <row r="16" spans="1:5" x14ac:dyDescent="0.2">
      <c r="C16" s="472"/>
      <c r="D16" s="64">
        <f>C16/$D$37*1000</f>
        <v>0</v>
      </c>
    </row>
    <row r="17" spans="1:4" ht="15.75" customHeight="1" x14ac:dyDescent="0.2">
      <c r="A17" s="130"/>
      <c r="C17" s="472"/>
      <c r="D17" s="64"/>
    </row>
    <row r="18" spans="1:4" ht="10.5" customHeight="1" x14ac:dyDescent="0.2">
      <c r="A18" s="130"/>
      <c r="C18" s="472"/>
      <c r="D18" s="64"/>
    </row>
    <row r="19" spans="1:4" ht="13.5" customHeight="1" x14ac:dyDescent="0.25">
      <c r="C19" s="474">
        <f>SUM(C4:C18)</f>
        <v>191500</v>
      </c>
      <c r="D19" s="475">
        <f>SUM(D4:D18)</f>
        <v>0.69008505682106314</v>
      </c>
    </row>
    <row r="20" spans="1:4" x14ac:dyDescent="0.2">
      <c r="C20" s="472"/>
      <c r="D20" s="64"/>
    </row>
    <row r="21" spans="1:4" ht="18.75" x14ac:dyDescent="0.3">
      <c r="B21" s="471" t="s">
        <v>606</v>
      </c>
      <c r="C21" s="472"/>
      <c r="D21" s="64"/>
    </row>
    <row r="23" spans="1:4" x14ac:dyDescent="0.2">
      <c r="B23" s="514" t="s">
        <v>630</v>
      </c>
      <c r="C23" s="473">
        <v>0</v>
      </c>
      <c r="D23" s="64">
        <f t="shared" ref="D23:D32" si="1">C23/$D$37*1000</f>
        <v>0</v>
      </c>
    </row>
    <row r="24" spans="1:4" x14ac:dyDescent="0.2">
      <c r="B24" s="526" t="s">
        <v>607</v>
      </c>
      <c r="C24" s="473">
        <v>8000</v>
      </c>
      <c r="D24" s="64">
        <f t="shared" si="1"/>
        <v>2.8828618561715428E-2</v>
      </c>
    </row>
    <row r="25" spans="1:4" x14ac:dyDescent="0.2">
      <c r="B25" s="526" t="s">
        <v>631</v>
      </c>
      <c r="C25" s="473">
        <v>5150</v>
      </c>
      <c r="D25" s="64">
        <f t="shared" si="1"/>
        <v>1.8558423199104307E-2</v>
      </c>
    </row>
    <row r="26" spans="1:4" x14ac:dyDescent="0.2">
      <c r="B26" s="526" t="s">
        <v>660</v>
      </c>
      <c r="C26" s="473">
        <v>250</v>
      </c>
      <c r="D26" s="64">
        <f t="shared" si="1"/>
        <v>9.0089433005360712E-4</v>
      </c>
    </row>
    <row r="27" spans="1:4" x14ac:dyDescent="0.2">
      <c r="B27" s="526" t="s">
        <v>608</v>
      </c>
      <c r="C27" s="473">
        <v>6000</v>
      </c>
      <c r="D27" s="64">
        <f t="shared" si="1"/>
        <v>2.1621463921286572E-2</v>
      </c>
    </row>
    <row r="28" spans="1:4" x14ac:dyDescent="0.2">
      <c r="B28" s="514" t="s">
        <v>609</v>
      </c>
      <c r="C28" s="473">
        <v>0</v>
      </c>
      <c r="D28" s="64">
        <f t="shared" si="1"/>
        <v>0</v>
      </c>
    </row>
    <row r="29" spans="1:4" x14ac:dyDescent="0.2">
      <c r="B29" s="526" t="s">
        <v>610</v>
      </c>
      <c r="C29" s="476">
        <v>2500</v>
      </c>
      <c r="D29" s="64">
        <f t="shared" si="1"/>
        <v>9.0089433005360701E-3</v>
      </c>
    </row>
    <row r="30" spans="1:4" x14ac:dyDescent="0.2">
      <c r="B30" s="514" t="s">
        <v>611</v>
      </c>
      <c r="C30" s="476">
        <v>0</v>
      </c>
      <c r="D30" s="64">
        <f t="shared" si="1"/>
        <v>0</v>
      </c>
    </row>
    <row r="31" spans="1:4" x14ac:dyDescent="0.2">
      <c r="B31" s="526" t="s">
        <v>612</v>
      </c>
      <c r="C31" s="476">
        <v>4000</v>
      </c>
      <c r="D31" s="64">
        <f t="shared" si="1"/>
        <v>1.4414309280857714E-2</v>
      </c>
    </row>
    <row r="32" spans="1:4" x14ac:dyDescent="0.2">
      <c r="C32" s="216"/>
      <c r="D32" s="64">
        <f t="shared" si="1"/>
        <v>0</v>
      </c>
    </row>
    <row r="33" spans="3:4" ht="15" x14ac:dyDescent="0.25">
      <c r="C33" s="477">
        <f>SUM(C21:C32)</f>
        <v>25900</v>
      </c>
      <c r="D33" s="478">
        <f>SUM(D24:D32)</f>
        <v>9.3332652593553694E-2</v>
      </c>
    </row>
    <row r="34" spans="3:4" x14ac:dyDescent="0.2">
      <c r="C34" s="472"/>
      <c r="D34" s="64"/>
    </row>
    <row r="35" spans="3:4" ht="15" x14ac:dyDescent="0.25">
      <c r="C35" s="477">
        <f>C33+C19</f>
        <v>217400</v>
      </c>
      <c r="D35" s="478">
        <f>D19+D33</f>
        <v>0.78341770941461686</v>
      </c>
    </row>
    <row r="37" spans="3:4" ht="15.75" x14ac:dyDescent="0.25">
      <c r="C37" t="s">
        <v>613</v>
      </c>
      <c r="D37" s="23">
        <v>277502024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tabColor theme="8" tint="0.59999389629810485"/>
    <pageSetUpPr fitToPage="1"/>
  </sheetPr>
  <dimension ref="A1:L36"/>
  <sheetViews>
    <sheetView zoomScaleNormal="100" workbookViewId="0">
      <selection activeCell="B19" sqref="B19"/>
    </sheetView>
  </sheetViews>
  <sheetFormatPr defaultRowHeight="12.75" x14ac:dyDescent="0.2"/>
  <cols>
    <col min="1" max="1" width="9.85546875" bestFit="1" customWidth="1"/>
    <col min="2" max="2" width="25.5703125" bestFit="1" customWidth="1"/>
    <col min="3" max="3" width="12" bestFit="1" customWidth="1"/>
    <col min="4" max="4" width="12.7109375" customWidth="1"/>
    <col min="5" max="5" width="0.140625" customWidth="1"/>
    <col min="6" max="6" width="12.7109375" hidden="1" customWidth="1"/>
    <col min="7" max="7" width="12.7109375" customWidth="1"/>
    <col min="8" max="8" width="14.28515625" style="89" customWidth="1"/>
    <col min="9" max="9" width="11.28515625" customWidth="1"/>
    <col min="10" max="10" width="9.7109375" customWidth="1"/>
    <col min="20" max="20" width="8.7109375" customWidth="1"/>
  </cols>
  <sheetData>
    <row r="1" spans="1:11" ht="62.85" customHeight="1" x14ac:dyDescent="0.2">
      <c r="A1" s="7"/>
      <c r="B1" s="65" t="s">
        <v>32</v>
      </c>
      <c r="C1" s="66" t="s">
        <v>640</v>
      </c>
      <c r="D1" s="66" t="s">
        <v>645</v>
      </c>
      <c r="E1" s="66" t="s">
        <v>33</v>
      </c>
      <c r="F1" s="66" t="s">
        <v>34</v>
      </c>
      <c r="G1" s="66" t="s">
        <v>642</v>
      </c>
      <c r="H1" s="66" t="s">
        <v>643</v>
      </c>
      <c r="I1" s="66" t="s">
        <v>35</v>
      </c>
      <c r="J1" s="66" t="s">
        <v>36</v>
      </c>
      <c r="K1" s="67"/>
    </row>
    <row r="2" spans="1:11" ht="15.75" x14ac:dyDescent="0.2">
      <c r="A2" s="68" t="s">
        <v>37</v>
      </c>
      <c r="B2" s="69" t="s">
        <v>38</v>
      </c>
      <c r="C2" s="70"/>
      <c r="D2" s="70"/>
      <c r="E2" s="70"/>
      <c r="F2" s="70"/>
      <c r="G2" s="70"/>
      <c r="H2" s="71"/>
      <c r="I2" s="72"/>
      <c r="J2" s="73"/>
    </row>
    <row r="3" spans="1:11" x14ac:dyDescent="0.2">
      <c r="A3" s="74" t="s">
        <v>39</v>
      </c>
      <c r="B3" s="75" t="s">
        <v>40</v>
      </c>
      <c r="C3" s="59">
        <v>38700</v>
      </c>
      <c r="D3" s="59">
        <v>37945.919999999998</v>
      </c>
      <c r="E3" s="59"/>
      <c r="F3" s="59"/>
      <c r="G3" s="59">
        <v>38700</v>
      </c>
      <c r="H3" s="76">
        <v>42000</v>
      </c>
      <c r="I3" s="77">
        <f>H3-C3</f>
        <v>3300</v>
      </c>
      <c r="J3" s="78">
        <f>I3/C3</f>
        <v>8.5271317829457363E-2</v>
      </c>
    </row>
    <row r="4" spans="1:11" x14ac:dyDescent="0.2">
      <c r="A4" s="74" t="s">
        <v>41</v>
      </c>
      <c r="B4" s="75" t="s">
        <v>42</v>
      </c>
      <c r="C4" s="59">
        <v>52000</v>
      </c>
      <c r="D4" s="59">
        <v>52200</v>
      </c>
      <c r="E4" s="59"/>
      <c r="F4" s="59"/>
      <c r="G4" s="59">
        <v>52000</v>
      </c>
      <c r="H4" s="79">
        <v>55640</v>
      </c>
      <c r="I4" s="77">
        <f>H4-C4</f>
        <v>3640</v>
      </c>
      <c r="J4" s="78">
        <f>I4/C4</f>
        <v>7.0000000000000007E-2</v>
      </c>
      <c r="K4" s="32"/>
    </row>
    <row r="5" spans="1:11" x14ac:dyDescent="0.2">
      <c r="A5" s="74"/>
      <c r="B5" s="75" t="s">
        <v>43</v>
      </c>
      <c r="C5" s="59">
        <v>500</v>
      </c>
      <c r="D5" s="59">
        <v>0</v>
      </c>
      <c r="E5" s="59"/>
      <c r="F5" s="59"/>
      <c r="G5" s="59">
        <v>500</v>
      </c>
      <c r="H5" s="79">
        <v>0</v>
      </c>
      <c r="I5" s="77">
        <v>500</v>
      </c>
      <c r="J5" s="78"/>
    </row>
    <row r="6" spans="1:11" x14ac:dyDescent="0.2">
      <c r="A6" s="74" t="s">
        <v>44</v>
      </c>
      <c r="B6" s="75" t="s">
        <v>45</v>
      </c>
      <c r="C6" s="59">
        <v>8000</v>
      </c>
      <c r="D6" s="59">
        <v>7600</v>
      </c>
      <c r="E6" s="59"/>
      <c r="F6" s="59"/>
      <c r="G6" s="59">
        <v>8000</v>
      </c>
      <c r="H6" s="76">
        <v>8000</v>
      </c>
      <c r="I6" s="80">
        <v>0</v>
      </c>
      <c r="J6" s="78">
        <f t="shared" ref="J6:J29" si="0">I6/C6</f>
        <v>0</v>
      </c>
    </row>
    <row r="7" spans="1:11" x14ac:dyDescent="0.2">
      <c r="A7" s="74" t="s">
        <v>46</v>
      </c>
      <c r="B7" s="75" t="s">
        <v>47</v>
      </c>
      <c r="C7" s="59">
        <v>15750</v>
      </c>
      <c r="D7" s="59">
        <v>16100</v>
      </c>
      <c r="E7" s="59"/>
      <c r="F7" s="59"/>
      <c r="G7" s="59">
        <v>15750</v>
      </c>
      <c r="H7" s="76">
        <v>15750</v>
      </c>
      <c r="I7" s="80">
        <v>0</v>
      </c>
      <c r="J7" s="78">
        <f t="shared" si="0"/>
        <v>0</v>
      </c>
    </row>
    <row r="8" spans="1:11" ht="12.75" customHeight="1" x14ac:dyDescent="0.2">
      <c r="A8" s="74" t="s">
        <v>48</v>
      </c>
      <c r="B8" s="75" t="s">
        <v>49</v>
      </c>
      <c r="C8" s="59">
        <v>7551</v>
      </c>
      <c r="D8" s="59">
        <v>6799.14</v>
      </c>
      <c r="E8" s="59"/>
      <c r="F8" s="59"/>
      <c r="G8" s="59">
        <v>7551</v>
      </c>
      <c r="H8" s="76">
        <v>7469.46</v>
      </c>
      <c r="I8" s="81">
        <f>H8-C8</f>
        <v>-81.539999999999964</v>
      </c>
      <c r="J8" s="78">
        <f t="shared" si="0"/>
        <v>-1.079856972586412E-2</v>
      </c>
    </row>
    <row r="9" spans="1:11" x14ac:dyDescent="0.2">
      <c r="A9" s="74" t="s">
        <v>50</v>
      </c>
      <c r="B9" s="75" t="s">
        <v>51</v>
      </c>
      <c r="C9" s="59">
        <v>11786</v>
      </c>
      <c r="D9" s="59">
        <v>9979</v>
      </c>
      <c r="E9" s="59"/>
      <c r="F9" s="59"/>
      <c r="G9" s="59">
        <v>11786</v>
      </c>
      <c r="H9" s="76">
        <v>13728</v>
      </c>
      <c r="I9" s="81">
        <f>H9-C9</f>
        <v>1942</v>
      </c>
      <c r="J9" s="78">
        <f t="shared" si="0"/>
        <v>0.16477176310877312</v>
      </c>
    </row>
    <row r="10" spans="1:11" x14ac:dyDescent="0.2">
      <c r="A10" s="74" t="s">
        <v>52</v>
      </c>
      <c r="B10" s="75" t="s">
        <v>53</v>
      </c>
      <c r="C10" s="59">
        <v>100</v>
      </c>
      <c r="D10" s="59">
        <v>37.65</v>
      </c>
      <c r="E10" s="59"/>
      <c r="F10" s="59"/>
      <c r="G10" s="59">
        <v>100</v>
      </c>
      <c r="H10" s="76">
        <v>100</v>
      </c>
      <c r="I10" s="80">
        <v>0</v>
      </c>
      <c r="J10" s="78">
        <f t="shared" si="0"/>
        <v>0</v>
      </c>
    </row>
    <row r="11" spans="1:11" x14ac:dyDescent="0.2">
      <c r="A11" s="74" t="s">
        <v>54</v>
      </c>
      <c r="B11" s="75" t="s">
        <v>55</v>
      </c>
      <c r="C11" s="59">
        <v>1000</v>
      </c>
      <c r="D11" s="59">
        <v>1038.7</v>
      </c>
      <c r="E11" s="59"/>
      <c r="F11" s="59"/>
      <c r="G11" s="59">
        <v>1000</v>
      </c>
      <c r="H11" s="76">
        <v>1200</v>
      </c>
      <c r="I11" s="81">
        <f>H11-C11</f>
        <v>200</v>
      </c>
      <c r="J11" s="78">
        <f t="shared" si="0"/>
        <v>0.2</v>
      </c>
    </row>
    <row r="12" spans="1:11" x14ac:dyDescent="0.2">
      <c r="A12" s="74" t="s">
        <v>56</v>
      </c>
      <c r="B12" s="75" t="s">
        <v>57</v>
      </c>
      <c r="C12" s="59">
        <v>9700</v>
      </c>
      <c r="D12" s="59">
        <v>10997.6</v>
      </c>
      <c r="E12" s="59"/>
      <c r="F12" s="59"/>
      <c r="G12" s="59">
        <v>9700</v>
      </c>
      <c r="H12" s="79">
        <v>11456</v>
      </c>
      <c r="I12" s="81">
        <f t="shared" ref="I12:I29" si="1">H12-C12</f>
        <v>1756</v>
      </c>
      <c r="J12" s="78">
        <f t="shared" si="0"/>
        <v>0.18103092783505154</v>
      </c>
    </row>
    <row r="13" spans="1:11" x14ac:dyDescent="0.2">
      <c r="A13" s="74" t="s">
        <v>58</v>
      </c>
      <c r="B13" s="75" t="s">
        <v>59</v>
      </c>
      <c r="C13" s="59">
        <v>9025</v>
      </c>
      <c r="D13" s="59">
        <v>10491.41</v>
      </c>
      <c r="E13" s="59"/>
      <c r="F13" s="59"/>
      <c r="G13" s="59">
        <v>9025</v>
      </c>
      <c r="H13" s="76">
        <v>12000</v>
      </c>
      <c r="I13" s="81">
        <f t="shared" si="1"/>
        <v>2975</v>
      </c>
      <c r="J13" s="78">
        <f t="shared" si="0"/>
        <v>0.32963988919667592</v>
      </c>
    </row>
    <row r="14" spans="1:11" x14ac:dyDescent="0.2">
      <c r="A14" s="74" t="s">
        <v>635</v>
      </c>
      <c r="B14" s="75" t="s">
        <v>636</v>
      </c>
      <c r="C14" s="59"/>
      <c r="D14" s="59">
        <v>0</v>
      </c>
      <c r="E14" s="59"/>
      <c r="F14" s="59"/>
      <c r="G14" s="59"/>
      <c r="H14" s="76"/>
      <c r="I14" s="81"/>
      <c r="J14" s="78"/>
    </row>
    <row r="15" spans="1:11" x14ac:dyDescent="0.2">
      <c r="A15" s="74" t="s">
        <v>60</v>
      </c>
      <c r="B15" s="75" t="s">
        <v>61</v>
      </c>
      <c r="C15" s="59">
        <v>500</v>
      </c>
      <c r="D15" s="59">
        <v>0</v>
      </c>
      <c r="E15" s="59"/>
      <c r="F15" s="59"/>
      <c r="G15" s="59">
        <v>500</v>
      </c>
      <c r="H15" s="76">
        <v>500</v>
      </c>
      <c r="I15" s="81">
        <f t="shared" si="1"/>
        <v>0</v>
      </c>
      <c r="J15" s="78">
        <f t="shared" si="0"/>
        <v>0</v>
      </c>
    </row>
    <row r="16" spans="1:11" x14ac:dyDescent="0.2">
      <c r="A16" s="74" t="s">
        <v>62</v>
      </c>
      <c r="B16" s="75" t="s">
        <v>63</v>
      </c>
      <c r="C16" s="59"/>
      <c r="D16" s="59"/>
      <c r="E16" s="59"/>
      <c r="F16" s="59"/>
      <c r="G16" s="59"/>
      <c r="H16" s="79"/>
      <c r="I16" s="81">
        <f t="shared" si="1"/>
        <v>0</v>
      </c>
      <c r="J16" s="78"/>
    </row>
    <row r="17" spans="1:12" x14ac:dyDescent="0.2">
      <c r="A17" s="74" t="s">
        <v>64</v>
      </c>
      <c r="B17" s="75" t="s">
        <v>65</v>
      </c>
      <c r="C17" s="59">
        <v>2000</v>
      </c>
      <c r="D17" s="59">
        <v>1900</v>
      </c>
      <c r="E17" s="59"/>
      <c r="F17" s="59"/>
      <c r="G17" s="59">
        <v>2000</v>
      </c>
      <c r="H17" s="79">
        <v>2000</v>
      </c>
      <c r="I17" s="81">
        <f t="shared" si="1"/>
        <v>0</v>
      </c>
      <c r="J17" s="78">
        <f t="shared" si="0"/>
        <v>0</v>
      </c>
    </row>
    <row r="18" spans="1:12" x14ac:dyDescent="0.2">
      <c r="A18" s="74" t="s">
        <v>66</v>
      </c>
      <c r="B18" s="75" t="s">
        <v>67</v>
      </c>
      <c r="C18" s="59">
        <v>3370</v>
      </c>
      <c r="D18" s="59">
        <v>3189</v>
      </c>
      <c r="E18" s="59"/>
      <c r="F18" s="59"/>
      <c r="G18" s="59">
        <v>3370</v>
      </c>
      <c r="H18" s="76">
        <v>3370</v>
      </c>
      <c r="I18" s="81">
        <f t="shared" si="1"/>
        <v>0</v>
      </c>
      <c r="J18" s="78">
        <f t="shared" si="0"/>
        <v>0</v>
      </c>
    </row>
    <row r="19" spans="1:12" x14ac:dyDescent="0.2">
      <c r="A19" s="74" t="s">
        <v>68</v>
      </c>
      <c r="B19" s="75" t="s">
        <v>69</v>
      </c>
      <c r="C19" s="59">
        <v>2240</v>
      </c>
      <c r="D19" s="59">
        <v>2240</v>
      </c>
      <c r="E19" s="59"/>
      <c r="F19" s="59"/>
      <c r="G19" s="59">
        <v>2240</v>
      </c>
      <c r="H19" s="76">
        <v>2386</v>
      </c>
      <c r="I19" s="81">
        <f t="shared" si="1"/>
        <v>146</v>
      </c>
      <c r="J19" s="78">
        <f t="shared" si="0"/>
        <v>6.5178571428571433E-2</v>
      </c>
      <c r="K19" s="32"/>
      <c r="L19" s="32"/>
    </row>
    <row r="20" spans="1:12" x14ac:dyDescent="0.2">
      <c r="A20" s="74" t="s">
        <v>70</v>
      </c>
      <c r="B20" s="75" t="s">
        <v>71</v>
      </c>
      <c r="C20" s="59">
        <v>1400</v>
      </c>
      <c r="D20" s="59">
        <v>2300.09</v>
      </c>
      <c r="E20" s="59"/>
      <c r="F20" s="59"/>
      <c r="G20" s="59">
        <v>1400</v>
      </c>
      <c r="H20" s="76">
        <v>1500</v>
      </c>
      <c r="I20" s="81">
        <f t="shared" si="1"/>
        <v>100</v>
      </c>
      <c r="J20" s="78">
        <f t="shared" si="0"/>
        <v>7.1428571428571425E-2</v>
      </c>
    </row>
    <row r="21" spans="1:12" x14ac:dyDescent="0.2">
      <c r="A21" s="74" t="s">
        <v>72</v>
      </c>
      <c r="B21" s="75" t="s">
        <v>73</v>
      </c>
      <c r="C21" s="59">
        <v>1300</v>
      </c>
      <c r="D21" s="59">
        <v>779.97</v>
      </c>
      <c r="E21" s="59"/>
      <c r="F21" s="59"/>
      <c r="G21" s="59">
        <v>1300</v>
      </c>
      <c r="H21" s="76">
        <v>1300</v>
      </c>
      <c r="I21" s="81">
        <f t="shared" si="1"/>
        <v>0</v>
      </c>
      <c r="J21" s="78">
        <f t="shared" si="0"/>
        <v>0</v>
      </c>
    </row>
    <row r="22" spans="1:12" x14ac:dyDescent="0.2">
      <c r="A22" s="74" t="s">
        <v>74</v>
      </c>
      <c r="B22" s="75" t="s">
        <v>75</v>
      </c>
      <c r="C22" s="59">
        <v>1200</v>
      </c>
      <c r="D22" s="59">
        <v>1101</v>
      </c>
      <c r="E22" s="59"/>
      <c r="F22" s="59"/>
      <c r="G22" s="59">
        <v>1200</v>
      </c>
      <c r="H22" s="76">
        <v>1200</v>
      </c>
      <c r="I22" s="81">
        <f t="shared" si="1"/>
        <v>0</v>
      </c>
      <c r="J22" s="78">
        <f t="shared" si="0"/>
        <v>0</v>
      </c>
    </row>
    <row r="23" spans="1:12" x14ac:dyDescent="0.2">
      <c r="A23" s="74" t="s">
        <v>76</v>
      </c>
      <c r="B23" s="75" t="s">
        <v>77</v>
      </c>
      <c r="C23" s="59">
        <v>192</v>
      </c>
      <c r="D23" s="59">
        <v>36</v>
      </c>
      <c r="E23" s="59"/>
      <c r="F23" s="59"/>
      <c r="G23" s="59">
        <v>192</v>
      </c>
      <c r="H23" s="76">
        <v>192</v>
      </c>
      <c r="I23" s="81">
        <f t="shared" si="1"/>
        <v>0</v>
      </c>
      <c r="J23" s="78">
        <f t="shared" si="0"/>
        <v>0</v>
      </c>
    </row>
    <row r="24" spans="1:12" x14ac:dyDescent="0.2">
      <c r="A24" s="74" t="s">
        <v>78</v>
      </c>
      <c r="B24" s="75" t="s">
        <v>79</v>
      </c>
      <c r="C24" s="59">
        <v>2072</v>
      </c>
      <c r="D24" s="59">
        <v>1208.31</v>
      </c>
      <c r="E24" s="59"/>
      <c r="F24" s="59"/>
      <c r="G24" s="59">
        <v>2072</v>
      </c>
      <c r="H24" s="76">
        <v>2072</v>
      </c>
      <c r="I24" s="81">
        <f t="shared" si="1"/>
        <v>0</v>
      </c>
      <c r="J24" s="78">
        <f t="shared" si="0"/>
        <v>0</v>
      </c>
    </row>
    <row r="25" spans="1:12" x14ac:dyDescent="0.2">
      <c r="A25" s="74" t="s">
        <v>80</v>
      </c>
      <c r="B25" s="75" t="s">
        <v>81</v>
      </c>
      <c r="C25" s="59"/>
      <c r="D25" s="59">
        <v>136.72</v>
      </c>
      <c r="E25" s="59"/>
      <c r="F25" s="59"/>
      <c r="G25" s="59"/>
      <c r="H25" s="76"/>
      <c r="I25" s="81">
        <f t="shared" si="1"/>
        <v>0</v>
      </c>
      <c r="J25" s="78"/>
    </row>
    <row r="26" spans="1:12" x14ac:dyDescent="0.2">
      <c r="A26" s="74" t="s">
        <v>82</v>
      </c>
      <c r="B26" s="75" t="s">
        <v>83</v>
      </c>
      <c r="C26" s="59">
        <v>500</v>
      </c>
      <c r="D26" s="59">
        <v>233.31</v>
      </c>
      <c r="E26" s="59"/>
      <c r="F26" s="59"/>
      <c r="G26" s="59">
        <v>500</v>
      </c>
      <c r="H26" s="76">
        <v>500</v>
      </c>
      <c r="I26" s="81">
        <f t="shared" si="1"/>
        <v>0</v>
      </c>
      <c r="J26" s="78">
        <f t="shared" si="0"/>
        <v>0</v>
      </c>
    </row>
    <row r="27" spans="1:12" x14ac:dyDescent="0.2">
      <c r="A27" s="74" t="s">
        <v>84</v>
      </c>
      <c r="B27" s="75" t="s">
        <v>85</v>
      </c>
      <c r="C27" s="59">
        <v>150</v>
      </c>
      <c r="D27" s="59">
        <v>250</v>
      </c>
      <c r="E27" s="59"/>
      <c r="F27" s="59"/>
      <c r="G27" s="59">
        <v>150</v>
      </c>
      <c r="H27" s="76">
        <v>150</v>
      </c>
      <c r="I27" s="81">
        <f t="shared" si="1"/>
        <v>0</v>
      </c>
      <c r="J27" s="78">
        <f t="shared" si="0"/>
        <v>0</v>
      </c>
    </row>
    <row r="28" spans="1:12" x14ac:dyDescent="0.2">
      <c r="A28" s="74" t="s">
        <v>86</v>
      </c>
      <c r="B28" s="75" t="s">
        <v>87</v>
      </c>
      <c r="C28" s="59"/>
      <c r="D28" s="59"/>
      <c r="E28" s="59"/>
      <c r="F28" s="59"/>
      <c r="G28" s="59"/>
      <c r="H28" s="76"/>
      <c r="I28" s="81">
        <f t="shared" si="1"/>
        <v>0</v>
      </c>
      <c r="J28" s="82"/>
    </row>
    <row r="29" spans="1:12" ht="15.75" x14ac:dyDescent="0.2">
      <c r="A29" s="68" t="s">
        <v>88</v>
      </c>
      <c r="B29" s="69" t="s">
        <v>38</v>
      </c>
      <c r="C29" s="83">
        <f t="shared" ref="C29:H29" si="2">SUM(C3:C28)</f>
        <v>169036</v>
      </c>
      <c r="D29" s="83">
        <f t="shared" si="2"/>
        <v>166563.82</v>
      </c>
      <c r="E29" s="83">
        <f t="shared" si="2"/>
        <v>0</v>
      </c>
      <c r="F29" s="83">
        <f t="shared" si="2"/>
        <v>0</v>
      </c>
      <c r="G29" s="83">
        <f t="shared" si="2"/>
        <v>169036</v>
      </c>
      <c r="H29" s="84">
        <f t="shared" si="2"/>
        <v>182513.46000000002</v>
      </c>
      <c r="I29" s="85">
        <f t="shared" si="1"/>
        <v>13477.460000000021</v>
      </c>
      <c r="J29" s="482">
        <f t="shared" si="0"/>
        <v>7.9731299841454009E-2</v>
      </c>
      <c r="K29" s="44"/>
    </row>
    <row r="30" spans="1:12" x14ac:dyDescent="0.2">
      <c r="B30" s="86"/>
      <c r="C30" s="87"/>
      <c r="D30" s="88"/>
      <c r="E30" s="87"/>
      <c r="F30" s="87"/>
      <c r="G30" s="87"/>
    </row>
    <row r="31" spans="1:12" x14ac:dyDescent="0.2">
      <c r="B31" s="86"/>
      <c r="C31" s="87"/>
      <c r="D31" s="87"/>
      <c r="E31" s="87"/>
      <c r="F31" s="87"/>
      <c r="G31" s="87"/>
    </row>
    <row r="32" spans="1:12" x14ac:dyDescent="0.2">
      <c r="C32" s="87"/>
      <c r="D32" s="87"/>
      <c r="E32" s="87"/>
      <c r="F32" s="87"/>
      <c r="G32" s="87" t="s">
        <v>625</v>
      </c>
      <c r="H32" s="90">
        <v>7.6499999999999999E-2</v>
      </c>
    </row>
    <row r="33" spans="7:9" x14ac:dyDescent="0.2">
      <c r="G33" t="s">
        <v>51</v>
      </c>
      <c r="H33" s="90">
        <v>0.1193</v>
      </c>
      <c r="I33" s="62">
        <f>(H3+H4)/2*H33</f>
        <v>5824.2260000000006</v>
      </c>
    </row>
    <row r="34" spans="7:9" x14ac:dyDescent="0.2">
      <c r="G34" t="s">
        <v>51</v>
      </c>
      <c r="H34" s="288">
        <v>0.1406</v>
      </c>
      <c r="I34">
        <f>(H3+H4)/2*H34</f>
        <v>6864.0920000000006</v>
      </c>
    </row>
    <row r="36" spans="7:9" x14ac:dyDescent="0.2">
      <c r="I36" s="62">
        <f>SUM(I33:I35)</f>
        <v>12688.318000000001</v>
      </c>
    </row>
  </sheetData>
  <pageMargins left="0.75" right="0.75" top="1" bottom="1" header="0.5" footer="0.5"/>
  <pageSetup scale="95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tabColor theme="8" tint="0.59999389629810485"/>
    <pageSetUpPr fitToPage="1"/>
  </sheetPr>
  <dimension ref="A1:K24"/>
  <sheetViews>
    <sheetView zoomScaleNormal="100" workbookViewId="0">
      <selection activeCell="B19" sqref="B19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5" customWidth="1"/>
    <col min="5" max="5" width="17.42578125" style="5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</cols>
  <sheetData>
    <row r="1" spans="1:11" ht="47.25" x14ac:dyDescent="0.2">
      <c r="A1" s="91" t="s">
        <v>1</v>
      </c>
      <c r="B1" s="92" t="s">
        <v>89</v>
      </c>
      <c r="C1" s="66" t="s">
        <v>640</v>
      </c>
      <c r="D1" s="66" t="s">
        <v>645</v>
      </c>
      <c r="E1" s="93" t="str">
        <f>'[1]Executive 2020'!E1</f>
        <v>2019 Unaudited 09/30/2018</v>
      </c>
      <c r="F1" s="94" t="str">
        <f>'[1]Executive 2020'!F1</f>
        <v>2020 Unaudited 09/30/2018</v>
      </c>
      <c r="G1" s="93" t="s">
        <v>642</v>
      </c>
      <c r="H1" s="66" t="s">
        <v>643</v>
      </c>
      <c r="I1" s="66" t="s">
        <v>35</v>
      </c>
      <c r="J1" s="66" t="s">
        <v>36</v>
      </c>
    </row>
    <row r="2" spans="1:11" ht="15.75" x14ac:dyDescent="0.2">
      <c r="A2" s="68" t="s">
        <v>90</v>
      </c>
      <c r="B2" s="95" t="s">
        <v>91</v>
      </c>
      <c r="C2" s="96"/>
      <c r="D2" s="97"/>
      <c r="E2" s="96"/>
      <c r="F2" s="7"/>
      <c r="G2" s="98"/>
      <c r="H2" s="73"/>
      <c r="I2" s="73"/>
      <c r="J2" s="73"/>
    </row>
    <row r="3" spans="1:11" x14ac:dyDescent="0.2">
      <c r="A3" s="74" t="s">
        <v>44</v>
      </c>
      <c r="B3" s="75" t="s">
        <v>92</v>
      </c>
      <c r="C3" s="99">
        <v>32033</v>
      </c>
      <c r="D3" s="76">
        <v>31285.42</v>
      </c>
      <c r="E3" s="99"/>
      <c r="F3" s="100"/>
      <c r="G3" s="99">
        <v>32033</v>
      </c>
      <c r="H3" s="101">
        <v>34275</v>
      </c>
      <c r="I3" s="102">
        <f>H3-C3</f>
        <v>2242</v>
      </c>
      <c r="J3" s="103">
        <f>I3/C3</f>
        <v>6.9990322479942566E-2</v>
      </c>
      <c r="K3" s="32"/>
    </row>
    <row r="4" spans="1:11" x14ac:dyDescent="0.2">
      <c r="A4" s="74" t="s">
        <v>46</v>
      </c>
      <c r="B4" s="75" t="s">
        <v>93</v>
      </c>
      <c r="C4" s="99">
        <v>8000</v>
      </c>
      <c r="D4" s="76">
        <v>6565</v>
      </c>
      <c r="E4" s="104"/>
      <c r="F4" s="7"/>
      <c r="G4" s="99">
        <v>8000</v>
      </c>
      <c r="H4" s="105">
        <v>8500</v>
      </c>
      <c r="I4" s="102">
        <f t="shared" ref="I4:I20" si="0">H4-C4</f>
        <v>500</v>
      </c>
      <c r="J4" s="103">
        <f t="shared" ref="J4:J20" si="1">I4/C4</f>
        <v>6.25E-2</v>
      </c>
    </row>
    <row r="5" spans="1:11" x14ac:dyDescent="0.2">
      <c r="A5" s="106" t="s">
        <v>94</v>
      </c>
      <c r="B5" s="107" t="s">
        <v>95</v>
      </c>
      <c r="C5" s="99">
        <v>900</v>
      </c>
      <c r="D5" s="76">
        <v>400</v>
      </c>
      <c r="E5" s="104"/>
      <c r="F5" s="7"/>
      <c r="G5" s="99">
        <v>900</v>
      </c>
      <c r="H5" s="101">
        <v>1500</v>
      </c>
      <c r="I5" s="102">
        <f t="shared" si="0"/>
        <v>600</v>
      </c>
      <c r="J5" s="103">
        <f t="shared" si="1"/>
        <v>0.66666666666666663</v>
      </c>
    </row>
    <row r="6" spans="1:11" x14ac:dyDescent="0.2">
      <c r="A6" s="74" t="s">
        <v>96</v>
      </c>
      <c r="B6" s="75" t="s">
        <v>97</v>
      </c>
      <c r="C6" s="99">
        <v>2400</v>
      </c>
      <c r="D6" s="76">
        <v>2100</v>
      </c>
      <c r="E6" s="99"/>
      <c r="F6" s="7"/>
      <c r="G6" s="99">
        <v>2400</v>
      </c>
      <c r="H6" s="105">
        <v>2400</v>
      </c>
      <c r="I6" s="102">
        <f t="shared" si="0"/>
        <v>0</v>
      </c>
      <c r="J6" s="103">
        <f t="shared" si="1"/>
        <v>0</v>
      </c>
    </row>
    <row r="7" spans="1:11" x14ac:dyDescent="0.2">
      <c r="A7" s="74" t="s">
        <v>98</v>
      </c>
      <c r="B7" s="75" t="s">
        <v>99</v>
      </c>
      <c r="C7" s="99">
        <v>1100</v>
      </c>
      <c r="D7" s="76">
        <v>380.77</v>
      </c>
      <c r="E7" s="104"/>
      <c r="F7" s="7"/>
      <c r="G7" s="99">
        <v>1100</v>
      </c>
      <c r="H7" s="105">
        <v>1660</v>
      </c>
      <c r="I7" s="102">
        <f t="shared" si="0"/>
        <v>560</v>
      </c>
      <c r="J7" s="103">
        <f t="shared" si="1"/>
        <v>0.50909090909090904</v>
      </c>
    </row>
    <row r="8" spans="1:11" x14ac:dyDescent="0.2">
      <c r="A8" s="74" t="s">
        <v>650</v>
      </c>
      <c r="B8" s="75" t="s">
        <v>255</v>
      </c>
      <c r="C8" s="99">
        <v>0</v>
      </c>
      <c r="D8" s="76">
        <v>0</v>
      </c>
      <c r="E8" s="104"/>
      <c r="F8" s="7"/>
      <c r="G8" s="99"/>
      <c r="H8" s="105">
        <v>250</v>
      </c>
      <c r="I8" s="102">
        <f t="shared" si="0"/>
        <v>250</v>
      </c>
      <c r="J8" s="103" t="e">
        <f t="shared" si="1"/>
        <v>#DIV/0!</v>
      </c>
    </row>
    <row r="9" spans="1:11" x14ac:dyDescent="0.2">
      <c r="A9" s="74" t="s">
        <v>48</v>
      </c>
      <c r="B9" s="75" t="s">
        <v>100</v>
      </c>
      <c r="C9" s="99">
        <v>3246</v>
      </c>
      <c r="D9" s="76">
        <v>3068.18</v>
      </c>
      <c r="E9" s="104"/>
      <c r="F9" s="7"/>
      <c r="G9" s="99">
        <v>3246</v>
      </c>
      <c r="H9" s="479">
        <v>3698</v>
      </c>
      <c r="I9" s="102">
        <f t="shared" si="0"/>
        <v>452</v>
      </c>
      <c r="J9" s="103">
        <f t="shared" si="1"/>
        <v>0.1392483056069008</v>
      </c>
    </row>
    <row r="10" spans="1:11" x14ac:dyDescent="0.2">
      <c r="A10" s="74" t="s">
        <v>101</v>
      </c>
      <c r="B10" s="75" t="s">
        <v>102</v>
      </c>
      <c r="C10" s="99">
        <v>350</v>
      </c>
      <c r="D10" s="76">
        <v>98.72</v>
      </c>
      <c r="E10" s="99"/>
      <c r="F10" s="7"/>
      <c r="G10" s="99">
        <v>350</v>
      </c>
      <c r="H10" s="105">
        <v>500</v>
      </c>
      <c r="I10" s="102">
        <f t="shared" si="0"/>
        <v>150</v>
      </c>
      <c r="J10" s="103">
        <f t="shared" si="1"/>
        <v>0.42857142857142855</v>
      </c>
    </row>
    <row r="11" spans="1:11" x14ac:dyDescent="0.2">
      <c r="A11" s="74" t="s">
        <v>54</v>
      </c>
      <c r="B11" s="75" t="s">
        <v>55</v>
      </c>
      <c r="C11" s="99">
        <v>1000</v>
      </c>
      <c r="D11" s="76">
        <v>1038.68</v>
      </c>
      <c r="E11" s="99"/>
      <c r="F11" s="7"/>
      <c r="G11" s="99">
        <v>1000</v>
      </c>
      <c r="H11" s="105">
        <v>900</v>
      </c>
      <c r="I11" s="102">
        <f t="shared" si="0"/>
        <v>-100</v>
      </c>
      <c r="J11" s="103">
        <f t="shared" si="1"/>
        <v>-0.1</v>
      </c>
    </row>
    <row r="12" spans="1:11" x14ac:dyDescent="0.2">
      <c r="A12" s="74" t="s">
        <v>103</v>
      </c>
      <c r="B12" s="75" t="s">
        <v>104</v>
      </c>
      <c r="C12" s="99">
        <v>3038</v>
      </c>
      <c r="D12" s="76">
        <v>2918</v>
      </c>
      <c r="E12" s="104"/>
      <c r="F12" s="7"/>
      <c r="G12" s="99">
        <v>3038</v>
      </c>
      <c r="H12" s="105">
        <v>3017</v>
      </c>
      <c r="I12" s="102">
        <f t="shared" si="0"/>
        <v>-21</v>
      </c>
      <c r="J12" s="103">
        <f t="shared" si="1"/>
        <v>-6.9124423963133645E-3</v>
      </c>
    </row>
    <row r="13" spans="1:11" x14ac:dyDescent="0.2">
      <c r="A13" s="74" t="s">
        <v>105</v>
      </c>
      <c r="B13" s="75" t="s">
        <v>106</v>
      </c>
      <c r="C13" s="99">
        <v>4685</v>
      </c>
      <c r="D13" s="76">
        <v>4450.03</v>
      </c>
      <c r="E13" s="99"/>
      <c r="F13" s="7"/>
      <c r="G13" s="99">
        <v>4685</v>
      </c>
      <c r="H13" s="101">
        <v>8214</v>
      </c>
      <c r="I13" s="102">
        <f t="shared" si="0"/>
        <v>3529</v>
      </c>
      <c r="J13" s="103">
        <f t="shared" si="1"/>
        <v>0.75325506937033082</v>
      </c>
    </row>
    <row r="14" spans="1:11" x14ac:dyDescent="0.2">
      <c r="A14" s="74" t="s">
        <v>66</v>
      </c>
      <c r="B14" s="75" t="s">
        <v>107</v>
      </c>
      <c r="C14" s="99">
        <v>200</v>
      </c>
      <c r="D14" s="76">
        <v>181</v>
      </c>
      <c r="E14" s="99"/>
      <c r="F14" s="7"/>
      <c r="G14" s="99">
        <v>200</v>
      </c>
      <c r="H14" s="105">
        <v>620</v>
      </c>
      <c r="I14" s="102">
        <f t="shared" si="0"/>
        <v>420</v>
      </c>
      <c r="J14" s="103">
        <f t="shared" si="1"/>
        <v>2.1</v>
      </c>
    </row>
    <row r="15" spans="1:11" x14ac:dyDescent="0.2">
      <c r="A15" s="74" t="s">
        <v>74</v>
      </c>
      <c r="B15" s="75" t="s">
        <v>75</v>
      </c>
      <c r="C15" s="99">
        <v>1000</v>
      </c>
      <c r="D15" s="76">
        <v>810.73</v>
      </c>
      <c r="E15" s="99"/>
      <c r="F15" s="7"/>
      <c r="G15" s="99">
        <v>1000</v>
      </c>
      <c r="H15" s="105">
        <v>1250</v>
      </c>
      <c r="I15" s="102">
        <f t="shared" si="0"/>
        <v>250</v>
      </c>
      <c r="J15" s="103">
        <f t="shared" si="1"/>
        <v>0.25</v>
      </c>
    </row>
    <row r="16" spans="1:11" x14ac:dyDescent="0.2">
      <c r="A16" s="74" t="s">
        <v>108</v>
      </c>
      <c r="B16" s="75" t="s">
        <v>109</v>
      </c>
      <c r="C16" s="99">
        <v>855</v>
      </c>
      <c r="D16" s="76">
        <v>894.56</v>
      </c>
      <c r="E16" s="99"/>
      <c r="F16" s="7"/>
      <c r="G16" s="99">
        <v>855</v>
      </c>
      <c r="H16" s="105">
        <v>855</v>
      </c>
      <c r="I16" s="102">
        <f t="shared" si="0"/>
        <v>0</v>
      </c>
      <c r="J16" s="103">
        <f t="shared" si="1"/>
        <v>0</v>
      </c>
    </row>
    <row r="17" spans="1:10" x14ac:dyDescent="0.2">
      <c r="A17" s="74" t="s">
        <v>110</v>
      </c>
      <c r="B17" s="75" t="s">
        <v>111</v>
      </c>
      <c r="C17" s="99">
        <v>120</v>
      </c>
      <c r="D17" s="76">
        <v>111.48</v>
      </c>
      <c r="E17" s="99"/>
      <c r="F17" s="7"/>
      <c r="G17" s="99">
        <v>120</v>
      </c>
      <c r="H17" s="105">
        <v>160</v>
      </c>
      <c r="I17" s="102">
        <f t="shared" si="0"/>
        <v>40</v>
      </c>
      <c r="J17" s="103">
        <f t="shared" si="1"/>
        <v>0.33333333333333331</v>
      </c>
    </row>
    <row r="18" spans="1:10" x14ac:dyDescent="0.2">
      <c r="A18" s="74" t="s">
        <v>112</v>
      </c>
      <c r="B18" s="75" t="s">
        <v>113</v>
      </c>
      <c r="C18" s="99">
        <v>4000</v>
      </c>
      <c r="D18" s="76">
        <v>3105</v>
      </c>
      <c r="E18" s="99"/>
      <c r="F18" s="7"/>
      <c r="G18" s="99">
        <v>4000</v>
      </c>
      <c r="H18" s="105">
        <v>3500</v>
      </c>
      <c r="I18" s="102">
        <f t="shared" si="0"/>
        <v>-500</v>
      </c>
      <c r="J18" s="103">
        <f t="shared" si="1"/>
        <v>-0.125</v>
      </c>
    </row>
    <row r="19" spans="1:10" x14ac:dyDescent="0.2">
      <c r="A19" s="74" t="s">
        <v>114</v>
      </c>
      <c r="B19" s="75" t="s">
        <v>115</v>
      </c>
      <c r="C19" s="99">
        <v>175</v>
      </c>
      <c r="D19" s="76">
        <v>320</v>
      </c>
      <c r="E19" s="99"/>
      <c r="F19" s="7"/>
      <c r="G19" s="99">
        <v>175</v>
      </c>
      <c r="H19" s="105">
        <v>175</v>
      </c>
      <c r="I19" s="102">
        <f t="shared" si="0"/>
        <v>0</v>
      </c>
      <c r="J19" s="103">
        <f t="shared" si="1"/>
        <v>0</v>
      </c>
    </row>
    <row r="20" spans="1:10" ht="15.75" x14ac:dyDescent="0.2">
      <c r="A20" s="68" t="s">
        <v>88</v>
      </c>
      <c r="B20" s="95" t="s">
        <v>91</v>
      </c>
      <c r="C20" s="108">
        <f t="shared" ref="C20:H20" si="2">SUM(C3:C19)</f>
        <v>63102</v>
      </c>
      <c r="D20" s="108">
        <f t="shared" si="2"/>
        <v>57727.57</v>
      </c>
      <c r="E20" s="108">
        <f t="shared" si="2"/>
        <v>0</v>
      </c>
      <c r="F20" s="109">
        <f t="shared" si="2"/>
        <v>0</v>
      </c>
      <c r="G20" s="109">
        <f t="shared" si="2"/>
        <v>63102</v>
      </c>
      <c r="H20" s="84">
        <f t="shared" si="2"/>
        <v>71474</v>
      </c>
      <c r="I20" s="102">
        <f t="shared" si="0"/>
        <v>8372</v>
      </c>
      <c r="J20" s="103">
        <f t="shared" si="1"/>
        <v>0.13267408323032551</v>
      </c>
    </row>
    <row r="21" spans="1:10" x14ac:dyDescent="0.2">
      <c r="B21" s="86"/>
      <c r="C21" s="110"/>
      <c r="D21" s="110"/>
      <c r="E21" s="110"/>
      <c r="H21" s="111"/>
    </row>
    <row r="22" spans="1:10" x14ac:dyDescent="0.2">
      <c r="C22" s="112"/>
      <c r="D22" s="113"/>
      <c r="E22" s="112"/>
      <c r="H22" s="44"/>
    </row>
    <row r="23" spans="1:10" x14ac:dyDescent="0.2">
      <c r="D23" s="114"/>
    </row>
    <row r="24" spans="1:10" x14ac:dyDescent="0.2">
      <c r="H24" s="115">
        <v>7.6499999999999999E-2</v>
      </c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tabColor theme="8" tint="0.59999389629810485"/>
    <pageSetUpPr fitToPage="1"/>
  </sheetPr>
  <dimension ref="A1:P204"/>
  <sheetViews>
    <sheetView zoomScaleNormal="100" workbookViewId="0">
      <selection activeCell="B19" sqref="B19"/>
    </sheetView>
  </sheetViews>
  <sheetFormatPr defaultRowHeight="12.75" x14ac:dyDescent="0.2"/>
  <cols>
    <col min="1" max="1" width="9" customWidth="1"/>
    <col min="2" max="2" width="43.140625" customWidth="1"/>
    <col min="3" max="3" width="11" style="132" bestFit="1" customWidth="1"/>
    <col min="4" max="4" width="13.42578125" style="132" customWidth="1"/>
    <col min="5" max="5" width="11" style="132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</cols>
  <sheetData>
    <row r="1" spans="1:15" ht="78.75" x14ac:dyDescent="0.2">
      <c r="A1" s="116"/>
      <c r="B1" s="117" t="s">
        <v>116</v>
      </c>
      <c r="C1" s="66" t="s">
        <v>640</v>
      </c>
      <c r="D1" s="66" t="s">
        <v>645</v>
      </c>
      <c r="E1" s="118" t="str">
        <f>'[1]Town Clerk 2020'!E1</f>
        <v>2019 Unaudited 09/30/2018</v>
      </c>
      <c r="F1" s="119" t="s">
        <v>117</v>
      </c>
      <c r="G1" s="7" t="str">
        <f>'[1]Executive 2020'!J1</f>
        <v>% Change</v>
      </c>
      <c r="H1" s="7">
        <f>'[1]Executive 2020'!K1</f>
        <v>0</v>
      </c>
      <c r="I1" s="66" t="s">
        <v>642</v>
      </c>
      <c r="J1" s="66" t="s">
        <v>643</v>
      </c>
      <c r="K1" s="66" t="s">
        <v>35</v>
      </c>
      <c r="L1" s="66" t="s">
        <v>36</v>
      </c>
    </row>
    <row r="2" spans="1:15" ht="15.75" x14ac:dyDescent="0.2">
      <c r="A2" s="68" t="s">
        <v>118</v>
      </c>
      <c r="B2" s="69" t="s">
        <v>119</v>
      </c>
      <c r="C2" s="120"/>
      <c r="D2" s="121"/>
      <c r="E2" s="122"/>
      <c r="F2" s="7"/>
      <c r="G2" s="7"/>
      <c r="H2" s="7"/>
      <c r="I2" s="98"/>
      <c r="J2" s="73"/>
      <c r="K2" s="73"/>
      <c r="L2" s="73"/>
    </row>
    <row r="3" spans="1:15" ht="13.5" customHeight="1" x14ac:dyDescent="0.2">
      <c r="A3" s="74" t="s">
        <v>41</v>
      </c>
      <c r="B3" s="75" t="s">
        <v>120</v>
      </c>
      <c r="C3" s="123">
        <v>24112</v>
      </c>
      <c r="D3" s="123">
        <v>24751.8</v>
      </c>
      <c r="E3" s="123"/>
      <c r="F3" s="7"/>
      <c r="G3" s="7"/>
      <c r="H3" s="7"/>
      <c r="I3" s="123">
        <v>24112</v>
      </c>
      <c r="J3" s="101">
        <v>25800</v>
      </c>
      <c r="K3" s="102">
        <f>J3-C3</f>
        <v>1688</v>
      </c>
      <c r="L3" s="103">
        <f>K3/C3</f>
        <v>7.0006635700066364E-2</v>
      </c>
    </row>
    <row r="4" spans="1:15" x14ac:dyDescent="0.2">
      <c r="A4" s="74" t="s">
        <v>121</v>
      </c>
      <c r="B4" s="124" t="s">
        <v>122</v>
      </c>
      <c r="C4" s="99">
        <v>7000</v>
      </c>
      <c r="D4" s="99">
        <v>3753.75</v>
      </c>
      <c r="E4" s="104"/>
      <c r="F4" s="7"/>
      <c r="G4" s="7"/>
      <c r="H4" s="7"/>
      <c r="I4" s="99">
        <v>7000</v>
      </c>
      <c r="J4" s="105">
        <v>7420</v>
      </c>
      <c r="K4" s="102">
        <f t="shared" ref="K4:K19" si="0">J4-C4</f>
        <v>420</v>
      </c>
      <c r="L4" s="103">
        <f t="shared" ref="L4:L19" si="1">K4/C4</f>
        <v>0.06</v>
      </c>
    </row>
    <row r="5" spans="1:15" x14ac:dyDescent="0.2">
      <c r="A5" s="74" t="s">
        <v>44</v>
      </c>
      <c r="B5" s="107" t="s">
        <v>123</v>
      </c>
      <c r="C5" s="99">
        <v>8240</v>
      </c>
      <c r="D5" s="99">
        <v>9240</v>
      </c>
      <c r="E5" s="99"/>
      <c r="F5" s="125"/>
      <c r="G5" s="7"/>
      <c r="H5" s="7"/>
      <c r="I5" s="99">
        <v>8240</v>
      </c>
      <c r="J5" s="105">
        <v>8750</v>
      </c>
      <c r="K5" s="102">
        <f t="shared" si="0"/>
        <v>510</v>
      </c>
      <c r="L5" s="103">
        <f t="shared" si="1"/>
        <v>6.1893203883495146E-2</v>
      </c>
    </row>
    <row r="6" spans="1:15" x14ac:dyDescent="0.2">
      <c r="A6" s="74" t="s">
        <v>124</v>
      </c>
      <c r="B6" s="107" t="s">
        <v>125</v>
      </c>
      <c r="C6" s="99">
        <v>1000</v>
      </c>
      <c r="D6" s="99">
        <v>0</v>
      </c>
      <c r="E6" s="99"/>
      <c r="F6" s="125"/>
      <c r="G6" s="7"/>
      <c r="H6" s="7"/>
      <c r="I6" s="99">
        <v>1000</v>
      </c>
      <c r="J6" s="105">
        <v>1000</v>
      </c>
      <c r="K6" s="102">
        <f t="shared" si="0"/>
        <v>0</v>
      </c>
      <c r="L6" s="103">
        <f t="shared" si="1"/>
        <v>0</v>
      </c>
    </row>
    <row r="7" spans="1:15" x14ac:dyDescent="0.2">
      <c r="A7" s="74" t="s">
        <v>650</v>
      </c>
      <c r="B7" s="107" t="s">
        <v>255</v>
      </c>
      <c r="C7" s="99">
        <v>0</v>
      </c>
      <c r="D7" s="99">
        <v>0</v>
      </c>
      <c r="E7" s="99"/>
      <c r="F7" s="125"/>
      <c r="G7" s="7"/>
      <c r="H7" s="7"/>
      <c r="I7" s="99">
        <v>0</v>
      </c>
      <c r="J7" s="105">
        <v>250</v>
      </c>
      <c r="K7" s="102">
        <f t="shared" si="0"/>
        <v>250</v>
      </c>
      <c r="L7" s="103" t="e">
        <f t="shared" si="1"/>
        <v>#DIV/0!</v>
      </c>
    </row>
    <row r="8" spans="1:15" x14ac:dyDescent="0.2">
      <c r="A8" s="74" t="s">
        <v>48</v>
      </c>
      <c r="B8" s="75" t="s">
        <v>49</v>
      </c>
      <c r="C8" s="126">
        <v>3088</v>
      </c>
      <c r="D8" s="126">
        <v>2887.71</v>
      </c>
      <c r="E8" s="127"/>
      <c r="F8" s="7"/>
      <c r="G8" s="7"/>
      <c r="H8" s="7"/>
      <c r="I8" s="126">
        <v>3088</v>
      </c>
      <c r="J8" s="479">
        <v>3306</v>
      </c>
      <c r="K8" s="102">
        <f t="shared" si="0"/>
        <v>218</v>
      </c>
      <c r="L8" s="103">
        <f t="shared" si="1"/>
        <v>7.0595854922279794E-2</v>
      </c>
    </row>
    <row r="9" spans="1:15" s="42" customFormat="1" x14ac:dyDescent="0.2">
      <c r="A9" s="74" t="s">
        <v>52</v>
      </c>
      <c r="B9" s="75" t="s">
        <v>53</v>
      </c>
      <c r="C9" s="126">
        <v>550</v>
      </c>
      <c r="D9" s="126">
        <v>512.54999999999995</v>
      </c>
      <c r="E9" s="126"/>
      <c r="F9" s="128"/>
      <c r="G9" s="7"/>
      <c r="H9" s="7"/>
      <c r="I9" s="126">
        <v>550</v>
      </c>
      <c r="J9" s="105">
        <v>550</v>
      </c>
      <c r="K9" s="102">
        <f t="shared" si="0"/>
        <v>0</v>
      </c>
      <c r="L9" s="103">
        <f t="shared" si="1"/>
        <v>0</v>
      </c>
    </row>
    <row r="10" spans="1:15" x14ac:dyDescent="0.2">
      <c r="A10" s="74" t="s">
        <v>54</v>
      </c>
      <c r="B10" s="75" t="s">
        <v>55</v>
      </c>
      <c r="C10" s="99">
        <v>500</v>
      </c>
      <c r="D10" s="99">
        <v>734.03</v>
      </c>
      <c r="E10" s="99"/>
      <c r="F10" s="21"/>
      <c r="G10" s="7"/>
      <c r="H10" s="7"/>
      <c r="I10" s="99">
        <v>500</v>
      </c>
      <c r="J10" s="105">
        <v>600</v>
      </c>
      <c r="K10" s="102">
        <f t="shared" si="0"/>
        <v>100</v>
      </c>
      <c r="L10" s="103">
        <f t="shared" si="1"/>
        <v>0.2</v>
      </c>
    </row>
    <row r="11" spans="1:15" x14ac:dyDescent="0.2">
      <c r="A11" s="74" t="s">
        <v>103</v>
      </c>
      <c r="B11" s="75" t="s">
        <v>126</v>
      </c>
      <c r="C11" s="99">
        <v>3768</v>
      </c>
      <c r="D11" s="99">
        <v>2154.6</v>
      </c>
      <c r="E11" s="99"/>
      <c r="F11" s="7"/>
      <c r="G11" s="7"/>
      <c r="H11" s="7"/>
      <c r="I11" s="99">
        <v>3768</v>
      </c>
      <c r="J11" s="479">
        <v>2381</v>
      </c>
      <c r="K11" s="102">
        <f t="shared" si="0"/>
        <v>-1387</v>
      </c>
      <c r="L11" s="103">
        <f t="shared" si="1"/>
        <v>-0.36809978768577495</v>
      </c>
      <c r="M11" s="529"/>
      <c r="N11" s="530"/>
      <c r="O11" s="530"/>
    </row>
    <row r="12" spans="1:15" x14ac:dyDescent="0.2">
      <c r="A12" s="74" t="s">
        <v>105</v>
      </c>
      <c r="B12" s="75" t="s">
        <v>127</v>
      </c>
      <c r="C12" s="99">
        <v>2900</v>
      </c>
      <c r="D12" s="99">
        <v>2558.9</v>
      </c>
      <c r="E12" s="99"/>
      <c r="F12" s="7"/>
      <c r="G12" s="7"/>
      <c r="H12" s="7"/>
      <c r="I12" s="99">
        <v>2900</v>
      </c>
      <c r="J12" s="101">
        <v>2882</v>
      </c>
      <c r="K12" s="102">
        <f t="shared" si="0"/>
        <v>-18</v>
      </c>
      <c r="L12" s="103">
        <f t="shared" si="1"/>
        <v>-6.2068965517241377E-3</v>
      </c>
    </row>
    <row r="13" spans="1:15" x14ac:dyDescent="0.2">
      <c r="A13" s="74" t="s">
        <v>128</v>
      </c>
      <c r="B13" s="75" t="s">
        <v>129</v>
      </c>
      <c r="C13" s="99">
        <v>200</v>
      </c>
      <c r="D13" s="99">
        <v>35</v>
      </c>
      <c r="E13" s="99"/>
      <c r="F13" s="7"/>
      <c r="G13" s="7"/>
      <c r="H13" s="7"/>
      <c r="I13" s="99">
        <v>200</v>
      </c>
      <c r="J13" s="105">
        <v>200</v>
      </c>
      <c r="K13" s="102">
        <f t="shared" si="0"/>
        <v>0</v>
      </c>
      <c r="L13" s="103">
        <f t="shared" si="1"/>
        <v>0</v>
      </c>
    </row>
    <row r="14" spans="1:15" x14ac:dyDescent="0.2">
      <c r="A14" s="74" t="s">
        <v>66</v>
      </c>
      <c r="B14" s="75" t="s">
        <v>107</v>
      </c>
      <c r="C14" s="99">
        <v>200</v>
      </c>
      <c r="D14" s="99">
        <v>122</v>
      </c>
      <c r="E14" s="99"/>
      <c r="F14" s="7"/>
      <c r="G14" s="7"/>
      <c r="H14" s="7"/>
      <c r="I14" s="99">
        <v>200</v>
      </c>
      <c r="J14" s="105">
        <v>498</v>
      </c>
      <c r="K14" s="102">
        <f t="shared" si="0"/>
        <v>298</v>
      </c>
      <c r="L14" s="103">
        <f t="shared" si="1"/>
        <v>1.49</v>
      </c>
    </row>
    <row r="15" spans="1:15" x14ac:dyDescent="0.2">
      <c r="A15" s="74" t="s">
        <v>130</v>
      </c>
      <c r="B15" s="75" t="s">
        <v>131</v>
      </c>
      <c r="C15" s="99">
        <v>2200</v>
      </c>
      <c r="D15" s="99">
        <v>1851.76</v>
      </c>
      <c r="E15" s="99"/>
      <c r="F15" s="7"/>
      <c r="G15" s="7"/>
      <c r="H15" s="7"/>
      <c r="I15" s="99">
        <v>2200</v>
      </c>
      <c r="J15" s="105">
        <v>2200</v>
      </c>
      <c r="K15" s="102">
        <f t="shared" si="0"/>
        <v>0</v>
      </c>
      <c r="L15" s="103">
        <f t="shared" si="1"/>
        <v>0</v>
      </c>
    </row>
    <row r="16" spans="1:15" x14ac:dyDescent="0.2">
      <c r="A16" s="74" t="s">
        <v>74</v>
      </c>
      <c r="B16" s="75" t="s">
        <v>75</v>
      </c>
      <c r="C16" s="99">
        <v>4100</v>
      </c>
      <c r="D16" s="99">
        <v>1499.47</v>
      </c>
      <c r="E16" s="99"/>
      <c r="F16" s="7"/>
      <c r="G16" s="7"/>
      <c r="H16" s="7"/>
      <c r="I16" s="99">
        <v>4100</v>
      </c>
      <c r="J16" s="101">
        <v>4000</v>
      </c>
      <c r="K16" s="102">
        <f t="shared" si="0"/>
        <v>-100</v>
      </c>
      <c r="L16" s="103">
        <f t="shared" si="1"/>
        <v>-2.4390243902439025E-2</v>
      </c>
    </row>
    <row r="17" spans="1:16" x14ac:dyDescent="0.2">
      <c r="A17" s="74" t="s">
        <v>108</v>
      </c>
      <c r="B17" s="75" t="s">
        <v>109</v>
      </c>
      <c r="C17" s="99">
        <v>855</v>
      </c>
      <c r="D17" s="99">
        <v>894.56</v>
      </c>
      <c r="E17" s="99"/>
      <c r="F17" s="7"/>
      <c r="G17" s="7"/>
      <c r="H17" s="7"/>
      <c r="I17" s="99">
        <v>855</v>
      </c>
      <c r="J17" s="105">
        <v>855</v>
      </c>
      <c r="K17" s="102">
        <f t="shared" si="0"/>
        <v>0</v>
      </c>
      <c r="L17" s="103">
        <f t="shared" si="1"/>
        <v>0</v>
      </c>
      <c r="P17" s="44"/>
    </row>
    <row r="18" spans="1:16" x14ac:dyDescent="0.2">
      <c r="A18" s="74" t="s">
        <v>110</v>
      </c>
      <c r="B18" s="75" t="s">
        <v>111</v>
      </c>
      <c r="C18" s="99">
        <v>110</v>
      </c>
      <c r="D18" s="99">
        <v>156.47999999999999</v>
      </c>
      <c r="E18" s="99"/>
      <c r="F18" s="7"/>
      <c r="G18" s="7"/>
      <c r="H18" s="7"/>
      <c r="I18" s="99">
        <v>110</v>
      </c>
      <c r="J18" s="105">
        <v>200</v>
      </c>
      <c r="K18" s="102">
        <f t="shared" si="0"/>
        <v>90</v>
      </c>
      <c r="L18" s="103">
        <f t="shared" si="1"/>
        <v>0.81818181818181823</v>
      </c>
    </row>
    <row r="19" spans="1:16" ht="15.75" x14ac:dyDescent="0.2">
      <c r="A19" s="68" t="s">
        <v>88</v>
      </c>
      <c r="B19" s="69" t="s">
        <v>132</v>
      </c>
      <c r="C19" s="108">
        <f>SUM(C3:C18)</f>
        <v>58823</v>
      </c>
      <c r="D19" s="108">
        <f>SUM(D3:D18)</f>
        <v>51152.610000000008</v>
      </c>
      <c r="E19" s="108">
        <f>SUM(E3:E17)</f>
        <v>0</v>
      </c>
      <c r="F19" s="108">
        <f>SUM(F3:F17)</f>
        <v>0</v>
      </c>
      <c r="G19" s="108">
        <f>SUM(G3:G17)</f>
        <v>0</v>
      </c>
      <c r="H19" s="108">
        <f>SUM(H3:H17)</f>
        <v>0</v>
      </c>
      <c r="I19" s="108">
        <f>SUM(I3:I18)</f>
        <v>58823</v>
      </c>
      <c r="J19" s="108">
        <f>SUM(J3:J18)</f>
        <v>60892</v>
      </c>
      <c r="K19" s="102">
        <f t="shared" si="0"/>
        <v>2069</v>
      </c>
      <c r="L19" s="103">
        <f t="shared" si="1"/>
        <v>3.5173316559849038E-2</v>
      </c>
    </row>
    <row r="20" spans="1:16" x14ac:dyDescent="0.2">
      <c r="B20" s="129"/>
      <c r="C20" s="130"/>
      <c r="D20" s="130"/>
      <c r="E20" s="130"/>
      <c r="J20" s="131"/>
    </row>
    <row r="21" spans="1:16" x14ac:dyDescent="0.2">
      <c r="C21" s="5"/>
      <c r="D21" s="5"/>
      <c r="E21" s="5"/>
      <c r="J21" s="44"/>
    </row>
    <row r="22" spans="1:16" x14ac:dyDescent="0.2">
      <c r="C22" s="5"/>
      <c r="D22" s="114"/>
      <c r="E22" s="5"/>
      <c r="J22" s="115">
        <v>7.6499999999999999E-2</v>
      </c>
    </row>
    <row r="23" spans="1:16" x14ac:dyDescent="0.2">
      <c r="C23" s="5"/>
      <c r="D23" s="5"/>
      <c r="E23" s="5"/>
    </row>
    <row r="24" spans="1:16" x14ac:dyDescent="0.2">
      <c r="C24" s="5"/>
      <c r="D24" s="5"/>
      <c r="E24" s="5"/>
    </row>
    <row r="25" spans="1:16" x14ac:dyDescent="0.2">
      <c r="C25" s="5"/>
      <c r="D25" s="5"/>
      <c r="E25" s="5"/>
    </row>
    <row r="26" spans="1:16" x14ac:dyDescent="0.2">
      <c r="C26" s="5"/>
      <c r="D26" s="5"/>
      <c r="E26" s="5"/>
    </row>
    <row r="27" spans="1:16" x14ac:dyDescent="0.2">
      <c r="C27" s="5"/>
      <c r="D27" s="5"/>
      <c r="E27" s="5"/>
    </row>
    <row r="28" spans="1:16" x14ac:dyDescent="0.2">
      <c r="C28" s="5"/>
      <c r="D28" s="5"/>
      <c r="E28" s="5"/>
    </row>
    <row r="29" spans="1:16" x14ac:dyDescent="0.2">
      <c r="C29" s="5"/>
      <c r="D29" s="5"/>
      <c r="E29" s="5"/>
    </row>
    <row r="30" spans="1:16" x14ac:dyDescent="0.2">
      <c r="C30" s="5"/>
      <c r="D30" s="5"/>
      <c r="E30" s="5"/>
    </row>
    <row r="31" spans="1:16" x14ac:dyDescent="0.2">
      <c r="C31" s="5"/>
      <c r="D31" s="5"/>
      <c r="E31" s="5"/>
    </row>
    <row r="32" spans="1:16" x14ac:dyDescent="0.2">
      <c r="C32" s="5"/>
      <c r="D32" s="5"/>
      <c r="E32" s="5"/>
    </row>
    <row r="33" spans="3:5" x14ac:dyDescent="0.2">
      <c r="C33" s="5"/>
      <c r="D33" s="5"/>
      <c r="E33" s="5"/>
    </row>
    <row r="34" spans="3:5" x14ac:dyDescent="0.2">
      <c r="C34" s="5"/>
      <c r="D34" s="5"/>
      <c r="E34" s="5"/>
    </row>
    <row r="35" spans="3:5" x14ac:dyDescent="0.2">
      <c r="C35" s="5"/>
      <c r="D35" s="5"/>
      <c r="E35" s="5"/>
    </row>
    <row r="36" spans="3:5" x14ac:dyDescent="0.2">
      <c r="C36" s="5"/>
      <c r="D36" s="5"/>
      <c r="E36" s="5"/>
    </row>
    <row r="37" spans="3:5" x14ac:dyDescent="0.2">
      <c r="C37" s="5"/>
      <c r="D37" s="5"/>
      <c r="E37" s="5"/>
    </row>
    <row r="38" spans="3:5" x14ac:dyDescent="0.2">
      <c r="C38" s="5"/>
      <c r="D38" s="5"/>
      <c r="E38" s="5"/>
    </row>
    <row r="39" spans="3:5" x14ac:dyDescent="0.2">
      <c r="C39" s="5"/>
      <c r="D39" s="5"/>
      <c r="E39" s="5"/>
    </row>
    <row r="40" spans="3:5" x14ac:dyDescent="0.2">
      <c r="C40" s="5"/>
      <c r="D40" s="5"/>
      <c r="E40" s="5"/>
    </row>
    <row r="41" spans="3:5" x14ac:dyDescent="0.2">
      <c r="C41" s="5"/>
      <c r="D41" s="5"/>
      <c r="E41" s="5"/>
    </row>
    <row r="42" spans="3:5" x14ac:dyDescent="0.2">
      <c r="C42" s="5"/>
      <c r="D42" s="5"/>
      <c r="E42" s="5"/>
    </row>
    <row r="43" spans="3:5" x14ac:dyDescent="0.2">
      <c r="C43" s="5"/>
      <c r="D43" s="5"/>
      <c r="E43" s="5"/>
    </row>
    <row r="44" spans="3:5" x14ac:dyDescent="0.2">
      <c r="C44" s="5"/>
      <c r="D44" s="5"/>
      <c r="E44" s="5"/>
    </row>
    <row r="45" spans="3:5" x14ac:dyDescent="0.2">
      <c r="C45" s="5"/>
      <c r="D45" s="5"/>
      <c r="E45" s="5"/>
    </row>
    <row r="46" spans="3:5" x14ac:dyDescent="0.2">
      <c r="C46" s="5"/>
      <c r="D46" s="5"/>
      <c r="E46" s="5"/>
    </row>
    <row r="47" spans="3:5" x14ac:dyDescent="0.2">
      <c r="C47" s="5"/>
      <c r="D47" s="5"/>
      <c r="E47" s="5"/>
    </row>
    <row r="48" spans="3:5" x14ac:dyDescent="0.2">
      <c r="C48" s="5"/>
      <c r="D48" s="5"/>
      <c r="E48" s="5"/>
    </row>
    <row r="49" spans="3:5" x14ac:dyDescent="0.2">
      <c r="C49" s="5"/>
      <c r="D49" s="5"/>
      <c r="E49" s="5"/>
    </row>
    <row r="50" spans="3:5" x14ac:dyDescent="0.2">
      <c r="C50" s="5"/>
      <c r="D50" s="5"/>
      <c r="E50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3" spans="3:5" x14ac:dyDescent="0.2">
      <c r="C53" s="5"/>
      <c r="D53" s="5"/>
      <c r="E53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6" spans="3:5" x14ac:dyDescent="0.2">
      <c r="C56" s="5"/>
      <c r="D56" s="5"/>
      <c r="E56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59" spans="3:5" x14ac:dyDescent="0.2">
      <c r="C59" s="5"/>
      <c r="D59" s="5"/>
      <c r="E59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2" spans="3:5" x14ac:dyDescent="0.2">
      <c r="C62" s="5"/>
      <c r="D62" s="5"/>
      <c r="E62" s="5"/>
    </row>
    <row r="63" spans="3:5" x14ac:dyDescent="0.2">
      <c r="C63" s="5"/>
      <c r="D63" s="5"/>
      <c r="E63" s="5"/>
    </row>
    <row r="64" spans="3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tabColor theme="8" tint="0.59999389629810485"/>
    <pageSetUpPr fitToPage="1"/>
  </sheetPr>
  <dimension ref="A1:K16"/>
  <sheetViews>
    <sheetView zoomScale="70" zoomScaleNormal="70" workbookViewId="0">
      <selection activeCell="H4" sqref="H4"/>
    </sheetView>
  </sheetViews>
  <sheetFormatPr defaultRowHeight="12.75" x14ac:dyDescent="0.2"/>
  <cols>
    <col min="1" max="1" width="10.5703125" customWidth="1"/>
    <col min="2" max="2" width="49.7109375" bestFit="1" customWidth="1"/>
    <col min="3" max="4" width="20" customWidth="1"/>
    <col min="5" max="5" width="20" hidden="1" customWidth="1"/>
    <col min="6" max="6" width="24.140625" hidden="1" customWidth="1"/>
    <col min="7" max="7" width="18" customWidth="1"/>
    <col min="8" max="8" width="22" customWidth="1"/>
    <col min="9" max="9" width="15" bestFit="1" customWidth="1"/>
    <col min="10" max="10" width="14.42578125" customWidth="1"/>
  </cols>
  <sheetData>
    <row r="1" spans="1:11" ht="60.75" x14ac:dyDescent="0.25">
      <c r="A1" s="133"/>
      <c r="B1" s="134" t="s">
        <v>133</v>
      </c>
      <c r="C1" s="137" t="s">
        <v>640</v>
      </c>
      <c r="D1" s="135" t="s">
        <v>645</v>
      </c>
      <c r="E1" s="135" t="str">
        <f>'[1]Finance-Tax Collecting 2020'!E1</f>
        <v>2019 Unaudited 09/30/2018</v>
      </c>
      <c r="F1" s="136" t="s">
        <v>134</v>
      </c>
      <c r="G1" s="137" t="s">
        <v>642</v>
      </c>
      <c r="H1" s="137" t="s">
        <v>643</v>
      </c>
      <c r="I1" s="137" t="s">
        <v>35</v>
      </c>
      <c r="J1" s="137" t="s">
        <v>36</v>
      </c>
    </row>
    <row r="2" spans="1:11" ht="22.5" customHeight="1" x14ac:dyDescent="0.25">
      <c r="A2" s="138" t="s">
        <v>8</v>
      </c>
      <c r="B2" s="139" t="s">
        <v>135</v>
      </c>
      <c r="C2" s="140"/>
      <c r="D2" s="140"/>
      <c r="E2" s="140"/>
      <c r="F2" s="133"/>
      <c r="G2" s="141"/>
      <c r="H2" s="73"/>
      <c r="I2" s="73"/>
      <c r="J2" s="73"/>
    </row>
    <row r="3" spans="1:11" ht="22.5" customHeight="1" x14ac:dyDescent="0.25">
      <c r="A3" s="142" t="s">
        <v>52</v>
      </c>
      <c r="B3" s="143" t="s">
        <v>53</v>
      </c>
      <c r="C3" s="144">
        <v>300</v>
      </c>
      <c r="D3" s="144">
        <v>438.31</v>
      </c>
      <c r="E3" s="144"/>
      <c r="F3" s="145"/>
      <c r="G3" s="144">
        <v>300</v>
      </c>
      <c r="H3" s="497">
        <v>300</v>
      </c>
      <c r="I3" s="146">
        <f>H3-C3</f>
        <v>0</v>
      </c>
      <c r="J3" s="147">
        <f>I3/C3</f>
        <v>0</v>
      </c>
    </row>
    <row r="4" spans="1:11" ht="22.5" customHeight="1" x14ac:dyDescent="0.25">
      <c r="A4" s="142" t="s">
        <v>105</v>
      </c>
      <c r="B4" s="143" t="s">
        <v>133</v>
      </c>
      <c r="C4" s="144">
        <v>46720</v>
      </c>
      <c r="D4" s="144">
        <v>45397.5</v>
      </c>
      <c r="E4" s="148"/>
      <c r="F4" s="145"/>
      <c r="G4" s="144">
        <v>46720</v>
      </c>
      <c r="H4" s="520">
        <v>56720</v>
      </c>
      <c r="I4" s="146">
        <f t="shared" ref="I4:I13" si="0">H4-C4</f>
        <v>10000</v>
      </c>
      <c r="J4" s="147">
        <f t="shared" ref="J4:J13" si="1">I4/C4</f>
        <v>0.21404109589041095</v>
      </c>
      <c r="K4" t="s">
        <v>651</v>
      </c>
    </row>
    <row r="5" spans="1:11" ht="22.5" customHeight="1" x14ac:dyDescent="0.25">
      <c r="A5" s="142" t="s">
        <v>128</v>
      </c>
      <c r="B5" s="143" t="s">
        <v>136</v>
      </c>
      <c r="C5" s="144">
        <v>2375</v>
      </c>
      <c r="D5" s="144">
        <v>2375</v>
      </c>
      <c r="E5" s="144"/>
      <c r="F5" s="145"/>
      <c r="G5" s="144">
        <v>2375</v>
      </c>
      <c r="H5" s="497">
        <v>2375</v>
      </c>
      <c r="I5" s="146">
        <f t="shared" si="0"/>
        <v>0</v>
      </c>
      <c r="J5" s="147">
        <f t="shared" si="1"/>
        <v>0</v>
      </c>
    </row>
    <row r="6" spans="1:11" ht="22.5" customHeight="1" x14ac:dyDescent="0.25">
      <c r="A6" s="142"/>
      <c r="B6" s="143" t="s">
        <v>137</v>
      </c>
      <c r="C6" s="144">
        <v>2400</v>
      </c>
      <c r="D6" s="144">
        <v>2400</v>
      </c>
      <c r="E6" s="144"/>
      <c r="F6" s="145"/>
      <c r="G6" s="144">
        <v>2400</v>
      </c>
      <c r="H6" s="497">
        <v>2400</v>
      </c>
      <c r="I6" s="146">
        <f t="shared" si="0"/>
        <v>0</v>
      </c>
      <c r="J6" s="147">
        <f t="shared" si="1"/>
        <v>0</v>
      </c>
    </row>
    <row r="7" spans="1:11" ht="22.5" customHeight="1" x14ac:dyDescent="0.25">
      <c r="A7" s="142" t="s">
        <v>58</v>
      </c>
      <c r="B7" s="143" t="s">
        <v>138</v>
      </c>
      <c r="C7" s="144">
        <v>5200</v>
      </c>
      <c r="D7" s="144">
        <v>4991.6499999999996</v>
      </c>
      <c r="E7" s="148"/>
      <c r="F7" s="145"/>
      <c r="G7" s="144">
        <v>5200</v>
      </c>
      <c r="H7" s="497">
        <v>5200</v>
      </c>
      <c r="I7" s="146">
        <f t="shared" si="0"/>
        <v>0</v>
      </c>
      <c r="J7" s="147">
        <f t="shared" si="1"/>
        <v>0</v>
      </c>
    </row>
    <row r="8" spans="1:11" ht="22.5" customHeight="1" x14ac:dyDescent="0.25">
      <c r="A8" s="142" t="s">
        <v>139</v>
      </c>
      <c r="B8" s="143" t="s">
        <v>140</v>
      </c>
      <c r="C8" s="144"/>
      <c r="D8" s="144"/>
      <c r="E8" s="144"/>
      <c r="F8" s="145"/>
      <c r="G8" s="144"/>
      <c r="H8" s="497">
        <v>1200</v>
      </c>
      <c r="I8" s="146">
        <f t="shared" si="0"/>
        <v>1200</v>
      </c>
      <c r="J8" s="147" t="e">
        <f t="shared" si="1"/>
        <v>#DIV/0!</v>
      </c>
    </row>
    <row r="9" spans="1:11" ht="22.5" customHeight="1" x14ac:dyDescent="0.25">
      <c r="A9" s="142" t="s">
        <v>130</v>
      </c>
      <c r="B9" s="143" t="s">
        <v>141</v>
      </c>
      <c r="C9" s="144">
        <v>100</v>
      </c>
      <c r="D9" s="144">
        <v>20</v>
      </c>
      <c r="E9" s="144"/>
      <c r="F9" s="145"/>
      <c r="G9" s="144">
        <v>100</v>
      </c>
      <c r="H9" s="497">
        <v>100</v>
      </c>
      <c r="I9" s="146">
        <f t="shared" si="0"/>
        <v>0</v>
      </c>
      <c r="J9" s="147">
        <f t="shared" si="1"/>
        <v>0</v>
      </c>
    </row>
    <row r="10" spans="1:11" ht="22.5" customHeight="1" x14ac:dyDescent="0.25">
      <c r="A10" s="142" t="s">
        <v>74</v>
      </c>
      <c r="B10" s="143" t="s">
        <v>75</v>
      </c>
      <c r="C10" s="144">
        <v>100</v>
      </c>
      <c r="D10" s="144">
        <v>0</v>
      </c>
      <c r="E10" s="144"/>
      <c r="F10" s="145"/>
      <c r="G10" s="144">
        <v>100</v>
      </c>
      <c r="H10" s="497">
        <v>100</v>
      </c>
      <c r="I10" s="146">
        <f t="shared" si="0"/>
        <v>0</v>
      </c>
      <c r="J10" s="147">
        <f t="shared" si="1"/>
        <v>0</v>
      </c>
    </row>
    <row r="11" spans="1:11" ht="22.5" customHeight="1" x14ac:dyDescent="0.25">
      <c r="A11" s="142" t="s">
        <v>76</v>
      </c>
      <c r="B11" s="143" t="s">
        <v>142</v>
      </c>
      <c r="C11" s="144">
        <v>100</v>
      </c>
      <c r="D11" s="144"/>
      <c r="E11" s="144"/>
      <c r="F11" s="145"/>
      <c r="G11" s="144">
        <v>100</v>
      </c>
      <c r="H11" s="497">
        <v>100</v>
      </c>
      <c r="I11" s="146">
        <f t="shared" si="0"/>
        <v>0</v>
      </c>
      <c r="J11" s="147">
        <f t="shared" si="1"/>
        <v>0</v>
      </c>
    </row>
    <row r="12" spans="1:11" ht="22.5" customHeight="1" x14ac:dyDescent="0.25">
      <c r="A12" s="142" t="s">
        <v>143</v>
      </c>
      <c r="B12" s="143" t="s">
        <v>144</v>
      </c>
      <c r="C12" s="144"/>
      <c r="D12" s="144"/>
      <c r="E12" s="144"/>
      <c r="F12" s="145"/>
      <c r="G12" s="144"/>
      <c r="H12" s="149"/>
      <c r="I12" s="146">
        <f t="shared" si="0"/>
        <v>0</v>
      </c>
      <c r="J12" s="147"/>
    </row>
    <row r="13" spans="1:11" ht="22.5" customHeight="1" x14ac:dyDescent="0.3">
      <c r="A13" s="150" t="s">
        <v>88</v>
      </c>
      <c r="B13" s="139" t="s">
        <v>135</v>
      </c>
      <c r="C13" s="151">
        <f t="shared" ref="C13:H13" si="2">SUM(C3:C12)</f>
        <v>57295</v>
      </c>
      <c r="D13" s="151">
        <f t="shared" si="2"/>
        <v>55622.46</v>
      </c>
      <c r="E13" s="151">
        <f t="shared" si="2"/>
        <v>0</v>
      </c>
      <c r="F13" s="151">
        <f t="shared" si="2"/>
        <v>0</v>
      </c>
      <c r="G13" s="151">
        <f t="shared" si="2"/>
        <v>57295</v>
      </c>
      <c r="H13" s="152">
        <f t="shared" si="2"/>
        <v>68495</v>
      </c>
      <c r="I13" s="146">
        <f t="shared" si="0"/>
        <v>11200</v>
      </c>
      <c r="J13" s="147">
        <f t="shared" si="1"/>
        <v>0.19547953573610263</v>
      </c>
    </row>
    <row r="14" spans="1:11" x14ac:dyDescent="0.2">
      <c r="C14" s="87"/>
      <c r="D14" s="87"/>
      <c r="E14" s="87"/>
    </row>
    <row r="15" spans="1:11" x14ac:dyDescent="0.2">
      <c r="C15" s="87"/>
      <c r="D15" s="87"/>
      <c r="E15" s="87"/>
    </row>
    <row r="16" spans="1:11" ht="25.5" customHeight="1" x14ac:dyDescent="0.3">
      <c r="D16" s="153"/>
    </row>
  </sheetData>
  <pageMargins left="0.75" right="0.75" top="1" bottom="1" header="0.5" footer="0.5"/>
  <pageSetup scale="72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tabColor theme="8" tint="0.59999389629810485"/>
    <pageSetUpPr fitToPage="1"/>
  </sheetPr>
  <dimension ref="A1:J117"/>
  <sheetViews>
    <sheetView zoomScaleNormal="100" workbookViewId="0">
      <selection activeCell="B19" sqref="B19"/>
    </sheetView>
  </sheetViews>
  <sheetFormatPr defaultRowHeight="12.75" x14ac:dyDescent="0.2"/>
  <cols>
    <col min="1" max="1" width="9.85546875" bestFit="1" customWidth="1"/>
    <col min="2" max="2" width="35.28515625" customWidth="1"/>
    <col min="3" max="3" width="11.42578125" style="167" customWidth="1"/>
    <col min="4" max="4" width="14" style="167" customWidth="1"/>
    <col min="5" max="5" width="0.7109375" style="167" hidden="1" customWidth="1"/>
    <col min="6" max="6" width="13.42578125" hidden="1" customWidth="1"/>
    <col min="7" max="7" width="13.42578125" customWidth="1"/>
    <col min="8" max="8" width="13.28515625" style="165" bestFit="1" customWidth="1"/>
    <col min="9" max="9" width="11.5703125" customWidth="1"/>
    <col min="10" max="10" width="10.7109375" customWidth="1"/>
  </cols>
  <sheetData>
    <row r="1" spans="1:10" ht="75" customHeight="1" x14ac:dyDescent="0.2">
      <c r="A1" s="154"/>
      <c r="B1" s="155" t="s">
        <v>145</v>
      </c>
      <c r="C1" s="93" t="s">
        <v>640</v>
      </c>
      <c r="D1" s="93" t="s">
        <v>645</v>
      </c>
      <c r="E1" s="93" t="str">
        <f>'[1]Real Property Appr 2020'!E1</f>
        <v>2019 Unaudited 09/30/2018</v>
      </c>
      <c r="F1" s="156" t="s">
        <v>134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68" t="s">
        <v>146</v>
      </c>
      <c r="B2" s="69" t="s">
        <v>145</v>
      </c>
      <c r="C2" s="121"/>
      <c r="D2" s="121"/>
      <c r="E2" s="157"/>
      <c r="F2" s="7"/>
      <c r="G2" s="73"/>
      <c r="H2" s="158"/>
      <c r="I2" s="73"/>
      <c r="J2" s="73"/>
    </row>
    <row r="3" spans="1:10" x14ac:dyDescent="0.2">
      <c r="A3" s="75" t="s">
        <v>147</v>
      </c>
      <c r="B3" s="75" t="s">
        <v>148</v>
      </c>
      <c r="C3" s="76">
        <v>20000</v>
      </c>
      <c r="D3" s="76">
        <v>10605.28</v>
      </c>
      <c r="E3" s="76"/>
      <c r="F3" s="7"/>
      <c r="G3" s="105">
        <v>20000</v>
      </c>
      <c r="H3" s="76">
        <v>20000</v>
      </c>
      <c r="I3" s="21"/>
      <c r="J3" s="103">
        <f>I3/C3</f>
        <v>0</v>
      </c>
    </row>
    <row r="4" spans="1:10" hidden="1" x14ac:dyDescent="0.2">
      <c r="A4" s="159" t="s">
        <v>149</v>
      </c>
      <c r="B4" s="75" t="s">
        <v>150</v>
      </c>
      <c r="C4" s="76"/>
      <c r="D4" s="160"/>
      <c r="E4" s="76"/>
      <c r="F4" s="161"/>
      <c r="G4" s="162"/>
      <c r="H4" s="163"/>
      <c r="I4" s="21"/>
      <c r="J4" s="103" t="e">
        <f>I4/C4</f>
        <v>#DIV/0!</v>
      </c>
    </row>
    <row r="5" spans="1:10" hidden="1" x14ac:dyDescent="0.2">
      <c r="A5" s="159" t="s">
        <v>151</v>
      </c>
      <c r="B5" s="75" t="s">
        <v>152</v>
      </c>
      <c r="C5" s="76"/>
      <c r="D5" s="160"/>
      <c r="E5" s="76"/>
      <c r="F5" s="7"/>
      <c r="G5" s="105"/>
      <c r="H5" s="163"/>
      <c r="I5" s="21"/>
      <c r="J5" s="103" t="e">
        <f>I5/C5</f>
        <v>#DIV/0!</v>
      </c>
    </row>
    <row r="6" spans="1:10" x14ac:dyDescent="0.2">
      <c r="A6" s="75" t="s">
        <v>153</v>
      </c>
      <c r="B6" s="75" t="s">
        <v>154</v>
      </c>
      <c r="C6" s="76"/>
      <c r="D6" s="160"/>
      <c r="E6" s="76"/>
      <c r="F6" s="7"/>
      <c r="G6" s="105"/>
      <c r="H6" s="164"/>
      <c r="I6" s="21"/>
      <c r="J6" s="103"/>
    </row>
    <row r="7" spans="1:10" x14ac:dyDescent="0.2">
      <c r="A7" s="75"/>
      <c r="B7" s="75" t="s">
        <v>155</v>
      </c>
      <c r="C7" s="76"/>
      <c r="D7" s="76"/>
      <c r="E7" s="76"/>
      <c r="F7" s="7"/>
      <c r="G7" s="21"/>
      <c r="H7" s="164"/>
      <c r="I7" s="21"/>
      <c r="J7" s="103" t="e">
        <f>I7/C7</f>
        <v>#DIV/0!</v>
      </c>
    </row>
    <row r="8" spans="1:10" ht="15.75" x14ac:dyDescent="0.2">
      <c r="A8" s="68" t="s">
        <v>88</v>
      </c>
      <c r="B8" s="69" t="s">
        <v>145</v>
      </c>
      <c r="C8" s="84">
        <f t="shared" ref="C8:H8" si="0">SUM(C3:C7)</f>
        <v>20000</v>
      </c>
      <c r="D8" s="84">
        <f t="shared" si="0"/>
        <v>10605.28</v>
      </c>
      <c r="E8" s="84">
        <f t="shared" si="0"/>
        <v>0</v>
      </c>
      <c r="F8" s="84">
        <f t="shared" si="0"/>
        <v>0</v>
      </c>
      <c r="G8" s="84">
        <f t="shared" si="0"/>
        <v>20000</v>
      </c>
      <c r="H8" s="84">
        <f t="shared" si="0"/>
        <v>20000</v>
      </c>
      <c r="I8" s="21">
        <f>H8-C8</f>
        <v>0</v>
      </c>
      <c r="J8" s="103">
        <f>I8/C8</f>
        <v>0</v>
      </c>
    </row>
    <row r="9" spans="1:10" x14ac:dyDescent="0.2">
      <c r="C9" s="89"/>
      <c r="D9" s="89"/>
      <c r="E9" s="89"/>
    </row>
    <row r="10" spans="1:10" x14ac:dyDescent="0.2">
      <c r="C10" s="89"/>
      <c r="D10" s="166"/>
      <c r="E10" s="89"/>
    </row>
    <row r="11" spans="1:10" x14ac:dyDescent="0.2">
      <c r="C11"/>
      <c r="D11" s="44"/>
      <c r="E11"/>
    </row>
    <row r="12" spans="1:10" x14ac:dyDescent="0.2">
      <c r="C12"/>
      <c r="D12"/>
      <c r="E12"/>
    </row>
    <row r="13" spans="1:10" x14ac:dyDescent="0.2">
      <c r="C13"/>
      <c r="D13"/>
      <c r="E13"/>
    </row>
    <row r="14" spans="1:10" x14ac:dyDescent="0.2">
      <c r="C14"/>
      <c r="D14"/>
      <c r="E14"/>
    </row>
    <row r="15" spans="1:10" x14ac:dyDescent="0.2">
      <c r="C15"/>
      <c r="D15"/>
      <c r="E15"/>
    </row>
    <row r="16" spans="1:10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tabColor theme="8" tint="0.59999389629810485"/>
    <pageSetUpPr fitToPage="1"/>
  </sheetPr>
  <dimension ref="A1:J18"/>
  <sheetViews>
    <sheetView zoomScaleNormal="100" workbookViewId="0">
      <selection activeCell="B19" sqref="B19"/>
    </sheetView>
  </sheetViews>
  <sheetFormatPr defaultRowHeight="12.75" x14ac:dyDescent="0.2"/>
  <cols>
    <col min="1" max="1" width="9.85546875" bestFit="1" customWidth="1"/>
    <col min="2" max="2" width="45.7109375" bestFit="1" customWidth="1"/>
    <col min="3" max="3" width="9.85546875" style="5" bestFit="1" customWidth="1"/>
    <col min="4" max="4" width="13.85546875" style="5" customWidth="1"/>
    <col min="5" max="5" width="9.85546875" style="5" hidden="1" customWidth="1"/>
    <col min="6" max="6" width="23.7109375" hidden="1" customWidth="1"/>
    <col min="7" max="7" width="12.140625" customWidth="1"/>
    <col min="8" max="8" width="13.28515625" style="130" bestFit="1" customWidth="1"/>
    <col min="9" max="9" width="11.28515625" customWidth="1"/>
    <col min="10" max="10" width="10.85546875" customWidth="1"/>
  </cols>
  <sheetData>
    <row r="1" spans="1:10" ht="58.5" customHeight="1" x14ac:dyDescent="0.2">
      <c r="A1" s="168"/>
      <c r="B1" s="169" t="s">
        <v>156</v>
      </c>
      <c r="C1" s="93" t="s">
        <v>640</v>
      </c>
      <c r="D1" s="93" t="s">
        <v>645</v>
      </c>
      <c r="E1" s="93" t="str">
        <f>'[1]Legal 2020'!E1</f>
        <v>2019 Unaudited 09/30/2018</v>
      </c>
      <c r="F1" s="156" t="s">
        <v>134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4.25" customHeight="1" x14ac:dyDescent="0.2">
      <c r="A2" s="68" t="s">
        <v>157</v>
      </c>
      <c r="B2" s="69" t="s">
        <v>156</v>
      </c>
      <c r="C2" s="170"/>
      <c r="D2" s="170"/>
      <c r="E2" s="170"/>
      <c r="F2" s="7"/>
      <c r="G2" s="158"/>
      <c r="H2" s="171"/>
      <c r="I2" s="73"/>
      <c r="J2" s="73"/>
    </row>
    <row r="3" spans="1:10" x14ac:dyDescent="0.2">
      <c r="A3" s="172" t="s">
        <v>41</v>
      </c>
      <c r="B3" s="75" t="s">
        <v>158</v>
      </c>
      <c r="C3" s="99">
        <v>14020</v>
      </c>
      <c r="D3" s="99">
        <v>14656.62</v>
      </c>
      <c r="E3" s="104"/>
      <c r="F3" s="7"/>
      <c r="G3" s="99">
        <v>14020</v>
      </c>
      <c r="H3" s="498">
        <v>14861.2</v>
      </c>
      <c r="I3" s="21">
        <f>H3-C3</f>
        <v>841.20000000000073</v>
      </c>
      <c r="J3" s="103">
        <f>I3/C3</f>
        <v>6.0000000000000053E-2</v>
      </c>
    </row>
    <row r="4" spans="1:10" ht="13.5" customHeight="1" x14ac:dyDescent="0.2">
      <c r="A4" s="172" t="s">
        <v>159</v>
      </c>
      <c r="B4" s="75" t="s">
        <v>160</v>
      </c>
      <c r="C4" s="99">
        <v>200</v>
      </c>
      <c r="D4" s="99">
        <v>330</v>
      </c>
      <c r="E4" s="99"/>
      <c r="F4" s="9"/>
      <c r="G4" s="99">
        <v>200</v>
      </c>
      <c r="H4" s="498">
        <v>10000</v>
      </c>
      <c r="I4" s="21">
        <f t="shared" ref="I4:I16" si="0">H4-C4</f>
        <v>9800</v>
      </c>
      <c r="J4" s="103">
        <f t="shared" ref="J4:J16" si="1">I4/C4</f>
        <v>49</v>
      </c>
    </row>
    <row r="5" spans="1:10" ht="15" hidden="1" customHeight="1" x14ac:dyDescent="0.2">
      <c r="A5" s="172" t="s">
        <v>161</v>
      </c>
      <c r="B5" s="75" t="s">
        <v>162</v>
      </c>
      <c r="C5" s="99"/>
      <c r="D5" s="99"/>
      <c r="E5" s="99"/>
      <c r="F5" s="9"/>
      <c r="G5" s="99"/>
      <c r="H5" s="498"/>
      <c r="I5" s="21">
        <f t="shared" si="0"/>
        <v>0</v>
      </c>
      <c r="J5" s="103" t="e">
        <f t="shared" si="1"/>
        <v>#DIV/0!</v>
      </c>
    </row>
    <row r="6" spans="1:10" ht="12.75" hidden="1" customHeight="1" x14ac:dyDescent="0.2">
      <c r="A6" s="172" t="s">
        <v>163</v>
      </c>
      <c r="B6" s="75" t="s">
        <v>164</v>
      </c>
      <c r="C6" s="99"/>
      <c r="D6" s="99" t="s">
        <v>637</v>
      </c>
      <c r="E6" s="99"/>
      <c r="F6" s="7"/>
      <c r="G6" s="99"/>
      <c r="H6" s="498"/>
      <c r="I6" s="21">
        <f t="shared" si="0"/>
        <v>0</v>
      </c>
      <c r="J6" s="103" t="e">
        <f t="shared" si="1"/>
        <v>#DIV/0!</v>
      </c>
    </row>
    <row r="7" spans="1:10" x14ac:dyDescent="0.2">
      <c r="A7" s="172" t="s">
        <v>48</v>
      </c>
      <c r="B7" s="75" t="s">
        <v>165</v>
      </c>
      <c r="C7" s="99">
        <v>1072</v>
      </c>
      <c r="D7" s="99">
        <v>1121.27</v>
      </c>
      <c r="E7" s="104"/>
      <c r="F7" s="7"/>
      <c r="G7" s="99">
        <v>1072</v>
      </c>
      <c r="H7" s="498">
        <v>1137</v>
      </c>
      <c r="I7" s="21">
        <f t="shared" si="0"/>
        <v>65</v>
      </c>
      <c r="J7" s="103">
        <f t="shared" si="1"/>
        <v>6.0634328358208957E-2</v>
      </c>
    </row>
    <row r="8" spans="1:10" x14ac:dyDescent="0.2">
      <c r="A8" s="172" t="s">
        <v>147</v>
      </c>
      <c r="B8" s="75" t="s">
        <v>166</v>
      </c>
      <c r="C8" s="99">
        <v>1200</v>
      </c>
      <c r="D8" s="99">
        <v>0</v>
      </c>
      <c r="E8" s="99"/>
      <c r="F8" s="7"/>
      <c r="G8" s="99">
        <v>1200</v>
      </c>
      <c r="H8" s="498">
        <v>1200</v>
      </c>
      <c r="I8" s="21">
        <f t="shared" si="0"/>
        <v>0</v>
      </c>
      <c r="J8" s="103">
        <f t="shared" si="1"/>
        <v>0</v>
      </c>
    </row>
    <row r="9" spans="1:10" x14ac:dyDescent="0.2">
      <c r="A9" s="172" t="s">
        <v>52</v>
      </c>
      <c r="B9" s="75" t="s">
        <v>53</v>
      </c>
      <c r="C9" s="99">
        <v>600</v>
      </c>
      <c r="D9" s="99">
        <v>459</v>
      </c>
      <c r="E9" s="99"/>
      <c r="F9" s="9"/>
      <c r="G9" s="99">
        <v>600</v>
      </c>
      <c r="H9" s="498">
        <v>600</v>
      </c>
      <c r="I9" s="21">
        <f t="shared" si="0"/>
        <v>0</v>
      </c>
      <c r="J9" s="103">
        <f t="shared" si="1"/>
        <v>0</v>
      </c>
    </row>
    <row r="10" spans="1:10" x14ac:dyDescent="0.2">
      <c r="A10" s="172" t="s">
        <v>167</v>
      </c>
      <c r="B10" s="75" t="s">
        <v>168</v>
      </c>
      <c r="C10" s="99">
        <v>2750</v>
      </c>
      <c r="D10" s="99">
        <v>2180</v>
      </c>
      <c r="E10" s="99"/>
      <c r="F10" s="59"/>
      <c r="G10" s="99">
        <v>2750</v>
      </c>
      <c r="H10" s="498">
        <v>2600</v>
      </c>
      <c r="I10" s="21">
        <f t="shared" si="0"/>
        <v>-150</v>
      </c>
      <c r="J10" s="103">
        <f t="shared" si="1"/>
        <v>-5.4545454545454543E-2</v>
      </c>
    </row>
    <row r="11" spans="1:10" x14ac:dyDescent="0.2">
      <c r="A11" s="172" t="s">
        <v>54</v>
      </c>
      <c r="B11" s="75" t="s">
        <v>55</v>
      </c>
      <c r="C11" s="99">
        <v>480</v>
      </c>
      <c r="D11" s="99">
        <v>734.03</v>
      </c>
      <c r="E11" s="99"/>
      <c r="F11" s="7"/>
      <c r="G11" s="99">
        <v>480</v>
      </c>
      <c r="H11" s="498">
        <v>700</v>
      </c>
      <c r="I11" s="21">
        <f t="shared" si="0"/>
        <v>220</v>
      </c>
      <c r="J11" s="103">
        <f t="shared" si="1"/>
        <v>0.45833333333333331</v>
      </c>
    </row>
    <row r="12" spans="1:10" x14ac:dyDescent="0.2">
      <c r="A12" s="172" t="s">
        <v>105</v>
      </c>
      <c r="B12" s="75" t="s">
        <v>127</v>
      </c>
      <c r="C12" s="99">
        <v>600</v>
      </c>
      <c r="D12" s="99">
        <v>150</v>
      </c>
      <c r="E12" s="99"/>
      <c r="F12" s="9"/>
      <c r="G12" s="99">
        <v>600</v>
      </c>
      <c r="H12" s="498">
        <v>2040</v>
      </c>
      <c r="I12" s="21">
        <f t="shared" si="0"/>
        <v>1440</v>
      </c>
      <c r="J12" s="103">
        <f t="shared" si="1"/>
        <v>2.4</v>
      </c>
    </row>
    <row r="13" spans="1:10" x14ac:dyDescent="0.2">
      <c r="A13" s="172" t="s">
        <v>130</v>
      </c>
      <c r="B13" s="75" t="s">
        <v>131</v>
      </c>
      <c r="C13" s="99">
        <v>300</v>
      </c>
      <c r="D13" s="99">
        <v>61.86</v>
      </c>
      <c r="E13" s="99"/>
      <c r="F13" s="7"/>
      <c r="G13" s="99">
        <v>300</v>
      </c>
      <c r="H13" s="498">
        <v>300</v>
      </c>
      <c r="I13" s="21">
        <f t="shared" si="0"/>
        <v>0</v>
      </c>
      <c r="J13" s="103">
        <f t="shared" si="1"/>
        <v>0</v>
      </c>
    </row>
    <row r="14" spans="1:10" x14ac:dyDescent="0.2">
      <c r="A14" s="172" t="s">
        <v>74</v>
      </c>
      <c r="B14" s="107" t="s">
        <v>75</v>
      </c>
      <c r="C14" s="99">
        <v>1100</v>
      </c>
      <c r="D14" s="99">
        <v>961.55</v>
      </c>
      <c r="E14" s="99"/>
      <c r="F14" s="9"/>
      <c r="G14" s="99">
        <v>1100</v>
      </c>
      <c r="H14" s="498">
        <v>1000</v>
      </c>
      <c r="I14" s="21">
        <f t="shared" si="0"/>
        <v>-100</v>
      </c>
      <c r="J14" s="103">
        <f t="shared" si="1"/>
        <v>-9.0909090909090912E-2</v>
      </c>
    </row>
    <row r="15" spans="1:10" x14ac:dyDescent="0.2">
      <c r="A15" s="172" t="s">
        <v>169</v>
      </c>
      <c r="B15" s="107" t="s">
        <v>170</v>
      </c>
      <c r="C15" s="99"/>
      <c r="D15" s="99"/>
      <c r="E15" s="99"/>
      <c r="F15" s="7"/>
      <c r="G15" s="99"/>
      <c r="H15" s="492"/>
      <c r="I15" s="21">
        <f t="shared" si="0"/>
        <v>0</v>
      </c>
      <c r="J15" s="103"/>
    </row>
    <row r="16" spans="1:10" ht="15.75" x14ac:dyDescent="0.25">
      <c r="A16" s="68" t="s">
        <v>88</v>
      </c>
      <c r="B16" s="69" t="s">
        <v>156</v>
      </c>
      <c r="C16" s="108">
        <f>SUM(C3:C15)</f>
        <v>22322</v>
      </c>
      <c r="D16" s="108">
        <f>SUM(D3:D15)</f>
        <v>20654.329999999998</v>
      </c>
      <c r="E16" s="108">
        <f>SUM(E3:E15)</f>
        <v>0</v>
      </c>
      <c r="F16" s="7"/>
      <c r="G16" s="174">
        <f>SUM(G3:G15)</f>
        <v>22322</v>
      </c>
      <c r="H16" s="175">
        <f>SUM(H3:H15)</f>
        <v>34438.199999999997</v>
      </c>
      <c r="I16" s="21">
        <f t="shared" si="0"/>
        <v>12116.199999999997</v>
      </c>
      <c r="J16" s="103">
        <f t="shared" si="1"/>
        <v>0.542791864528268</v>
      </c>
    </row>
    <row r="18" spans="4:8" x14ac:dyDescent="0.2">
      <c r="D18" s="114"/>
      <c r="H18" s="176">
        <v>7.6499999999999999E-2</v>
      </c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tabColor theme="8" tint="0.59999389629810485"/>
    <pageSetUpPr fitToPage="1"/>
  </sheetPr>
  <dimension ref="A1:J25"/>
  <sheetViews>
    <sheetView zoomScaleNormal="100" workbookViewId="0">
      <selection activeCell="B19" sqref="B19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130" hidden="1" customWidth="1"/>
    <col min="6" max="6" width="14" hidden="1" customWidth="1"/>
    <col min="7" max="7" width="12.42578125" customWidth="1"/>
    <col min="8" max="8" width="13.28515625" style="130" bestFit="1" customWidth="1"/>
    <col min="9" max="9" width="11.5703125" customWidth="1"/>
    <col min="10" max="10" width="10.28515625" customWidth="1"/>
  </cols>
  <sheetData>
    <row r="1" spans="1:10" ht="47.25" x14ac:dyDescent="0.2">
      <c r="A1" s="91"/>
      <c r="B1" s="177" t="s">
        <v>171</v>
      </c>
      <c r="C1" s="93" t="s">
        <v>640</v>
      </c>
      <c r="D1" s="93" t="s">
        <v>645</v>
      </c>
      <c r="E1" s="178" t="str">
        <f>'[1]Planning Zoning 2020'!E1</f>
        <v>2019 Unaudited 09/30/2018</v>
      </c>
      <c r="F1" s="156" t="s">
        <v>172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179" t="s">
        <v>173</v>
      </c>
      <c r="B2" s="69" t="s">
        <v>174</v>
      </c>
      <c r="C2" s="170"/>
      <c r="D2" s="170"/>
      <c r="E2" s="180"/>
      <c r="F2" s="7"/>
      <c r="G2" s="73"/>
      <c r="H2" s="171"/>
      <c r="I2" s="73"/>
      <c r="J2" s="73"/>
    </row>
    <row r="3" spans="1:10" ht="15.75" x14ac:dyDescent="0.2">
      <c r="A3" s="179"/>
      <c r="B3" s="69"/>
      <c r="C3" s="170"/>
      <c r="D3" s="170"/>
      <c r="E3" s="180"/>
      <c r="F3" s="7"/>
      <c r="G3" s="73"/>
      <c r="H3" s="171"/>
      <c r="I3" s="73"/>
      <c r="J3" s="73"/>
    </row>
    <row r="4" spans="1:10" x14ac:dyDescent="0.2">
      <c r="A4" s="106" t="s">
        <v>39</v>
      </c>
      <c r="B4" s="75" t="s">
        <v>175</v>
      </c>
      <c r="C4" s="181">
        <v>3000</v>
      </c>
      <c r="D4" s="99">
        <v>8712</v>
      </c>
      <c r="E4" s="99"/>
      <c r="F4" s="99"/>
      <c r="G4" s="181">
        <v>3000</v>
      </c>
      <c r="H4" s="494">
        <v>10000</v>
      </c>
      <c r="I4" s="21">
        <f>H4-C4</f>
        <v>7000</v>
      </c>
      <c r="J4" s="103">
        <f>I4/C4</f>
        <v>2.3333333333333335</v>
      </c>
    </row>
    <row r="5" spans="1:10" x14ac:dyDescent="0.2">
      <c r="A5" s="74" t="s">
        <v>41</v>
      </c>
      <c r="B5" s="75" t="s">
        <v>176</v>
      </c>
      <c r="C5" s="99">
        <v>19000</v>
      </c>
      <c r="D5" s="99">
        <v>4349.25</v>
      </c>
      <c r="E5" s="99"/>
      <c r="F5" s="99"/>
      <c r="G5" s="99">
        <v>19000</v>
      </c>
      <c r="H5" s="491">
        <v>12000</v>
      </c>
      <c r="I5" s="21">
        <f t="shared" ref="I5:I21" si="0">H5-C5</f>
        <v>-7000</v>
      </c>
      <c r="J5" s="103">
        <f t="shared" ref="J5:J21" si="1">I5/C5</f>
        <v>-0.36842105263157893</v>
      </c>
    </row>
    <row r="6" spans="1:10" x14ac:dyDescent="0.2">
      <c r="A6" s="74" t="s">
        <v>48</v>
      </c>
      <c r="B6" s="75" t="s">
        <v>49</v>
      </c>
      <c r="C6" s="99">
        <v>1683</v>
      </c>
      <c r="D6" s="99">
        <v>980.44</v>
      </c>
      <c r="E6" s="99"/>
      <c r="F6" s="99"/>
      <c r="G6" s="99">
        <v>1683</v>
      </c>
      <c r="H6" s="492">
        <v>1683</v>
      </c>
      <c r="I6" s="21">
        <f t="shared" si="0"/>
        <v>0</v>
      </c>
      <c r="J6" s="103">
        <f t="shared" si="1"/>
        <v>0</v>
      </c>
    </row>
    <row r="7" spans="1:10" x14ac:dyDescent="0.2">
      <c r="A7" s="74" t="s">
        <v>177</v>
      </c>
      <c r="B7" s="75" t="s">
        <v>178</v>
      </c>
      <c r="C7" s="99">
        <v>4800</v>
      </c>
      <c r="D7" s="99">
        <v>719.99</v>
      </c>
      <c r="E7" s="76"/>
      <c r="F7" s="7"/>
      <c r="G7" s="99">
        <v>4800</v>
      </c>
      <c r="H7" s="494">
        <v>4800</v>
      </c>
      <c r="I7" s="21">
        <f t="shared" si="0"/>
        <v>0</v>
      </c>
      <c r="J7" s="103">
        <f t="shared" si="1"/>
        <v>0</v>
      </c>
    </row>
    <row r="8" spans="1:10" x14ac:dyDescent="0.2">
      <c r="A8" s="74" t="s">
        <v>167</v>
      </c>
      <c r="B8" s="75" t="s">
        <v>179</v>
      </c>
      <c r="C8" s="99">
        <v>0</v>
      </c>
      <c r="D8" s="99">
        <v>103.88</v>
      </c>
      <c r="E8" s="76"/>
      <c r="F8" s="7"/>
      <c r="G8" s="99">
        <v>0</v>
      </c>
      <c r="H8" s="494">
        <v>100</v>
      </c>
      <c r="I8" s="21">
        <f t="shared" si="0"/>
        <v>100</v>
      </c>
      <c r="J8" s="103" t="e">
        <f t="shared" si="1"/>
        <v>#DIV/0!</v>
      </c>
    </row>
    <row r="9" spans="1:10" x14ac:dyDescent="0.2">
      <c r="A9" s="74"/>
      <c r="B9" s="75" t="s">
        <v>180</v>
      </c>
      <c r="C9" s="99">
        <v>1200</v>
      </c>
      <c r="D9" s="99">
        <v>1325</v>
      </c>
      <c r="E9" s="76"/>
      <c r="F9" s="7"/>
      <c r="G9" s="99">
        <v>1200</v>
      </c>
      <c r="H9" s="496">
        <v>1325</v>
      </c>
      <c r="I9" s="21">
        <f t="shared" si="0"/>
        <v>125</v>
      </c>
      <c r="J9" s="103">
        <f t="shared" si="1"/>
        <v>0.10416666666666667</v>
      </c>
    </row>
    <row r="10" spans="1:10" ht="12.75" hidden="1" customHeight="1" x14ac:dyDescent="0.2">
      <c r="A10" s="74" t="s">
        <v>181</v>
      </c>
      <c r="B10" s="75" t="s">
        <v>182</v>
      </c>
      <c r="C10" s="99"/>
      <c r="D10" s="99"/>
      <c r="E10" s="76"/>
      <c r="F10" s="7"/>
      <c r="G10" s="99"/>
      <c r="H10" s="492"/>
      <c r="I10" s="21">
        <f t="shared" si="0"/>
        <v>0</v>
      </c>
      <c r="J10" s="103" t="e">
        <f t="shared" si="1"/>
        <v>#DIV/0!</v>
      </c>
    </row>
    <row r="11" spans="1:10" x14ac:dyDescent="0.2">
      <c r="A11" s="74"/>
      <c r="B11" s="75" t="s">
        <v>183</v>
      </c>
      <c r="C11" s="99"/>
      <c r="D11" s="99"/>
      <c r="E11" s="76"/>
      <c r="F11" s="7"/>
      <c r="G11" s="99"/>
      <c r="H11" s="492"/>
      <c r="I11" s="21"/>
      <c r="J11" s="103"/>
    </row>
    <row r="12" spans="1:10" x14ac:dyDescent="0.2">
      <c r="A12" s="74" t="s">
        <v>184</v>
      </c>
      <c r="B12" s="75" t="s">
        <v>185</v>
      </c>
      <c r="C12" s="99">
        <v>1500</v>
      </c>
      <c r="D12" s="99">
        <v>480</v>
      </c>
      <c r="E12" s="76"/>
      <c r="F12" s="161"/>
      <c r="G12" s="99">
        <v>1500</v>
      </c>
      <c r="H12" s="492">
        <v>1500</v>
      </c>
      <c r="I12" s="21">
        <f t="shared" si="0"/>
        <v>0</v>
      </c>
      <c r="J12" s="103">
        <f t="shared" si="1"/>
        <v>0</v>
      </c>
    </row>
    <row r="13" spans="1:10" x14ac:dyDescent="0.2">
      <c r="A13" s="74" t="s">
        <v>186</v>
      </c>
      <c r="B13" s="75" t="s">
        <v>187</v>
      </c>
      <c r="C13" s="99">
        <v>10250</v>
      </c>
      <c r="D13" s="99">
        <v>8907.52</v>
      </c>
      <c r="E13" s="76"/>
      <c r="F13" s="7"/>
      <c r="G13" s="99">
        <v>10250</v>
      </c>
      <c r="H13" s="491">
        <v>10250</v>
      </c>
      <c r="I13" s="21">
        <f t="shared" si="0"/>
        <v>0</v>
      </c>
      <c r="J13" s="103">
        <f t="shared" si="1"/>
        <v>0</v>
      </c>
    </row>
    <row r="14" spans="1:10" x14ac:dyDescent="0.2">
      <c r="A14" s="74" t="s">
        <v>188</v>
      </c>
      <c r="B14" s="75" t="s">
        <v>189</v>
      </c>
      <c r="C14" s="99">
        <v>24500</v>
      </c>
      <c r="D14" s="99">
        <v>10990.42</v>
      </c>
      <c r="E14" s="76"/>
      <c r="F14" s="161"/>
      <c r="G14" s="99">
        <v>24500</v>
      </c>
      <c r="H14" s="491">
        <v>24500</v>
      </c>
      <c r="I14" s="21">
        <f t="shared" si="0"/>
        <v>0</v>
      </c>
      <c r="J14" s="103">
        <f t="shared" si="1"/>
        <v>0</v>
      </c>
    </row>
    <row r="15" spans="1:10" s="32" customFormat="1" x14ac:dyDescent="0.2">
      <c r="A15" s="183" t="s">
        <v>190</v>
      </c>
      <c r="B15" s="184" t="s">
        <v>191</v>
      </c>
      <c r="C15" s="181">
        <v>80000</v>
      </c>
      <c r="D15" s="181">
        <v>37050.230000000003</v>
      </c>
      <c r="E15" s="79"/>
      <c r="F15" s="185"/>
      <c r="G15" s="181">
        <v>80000</v>
      </c>
      <c r="H15" s="492">
        <v>80000</v>
      </c>
      <c r="I15" s="21">
        <f t="shared" si="0"/>
        <v>0</v>
      </c>
      <c r="J15" s="103">
        <f t="shared" si="1"/>
        <v>0</v>
      </c>
    </row>
    <row r="16" spans="1:10" x14ac:dyDescent="0.2">
      <c r="A16" s="74" t="s">
        <v>58</v>
      </c>
      <c r="B16" s="75" t="s">
        <v>192</v>
      </c>
      <c r="C16" s="181">
        <v>8000</v>
      </c>
      <c r="D16" s="181">
        <v>7480</v>
      </c>
      <c r="E16" s="79"/>
      <c r="F16" s="185"/>
      <c r="G16" s="181">
        <v>8000</v>
      </c>
      <c r="H16" s="491">
        <v>8000</v>
      </c>
      <c r="I16" s="21">
        <f t="shared" si="0"/>
        <v>0</v>
      </c>
      <c r="J16" s="103">
        <f t="shared" si="1"/>
        <v>0</v>
      </c>
    </row>
    <row r="17" spans="1:10" x14ac:dyDescent="0.2">
      <c r="A17" s="74" t="s">
        <v>130</v>
      </c>
      <c r="B17" s="75" t="s">
        <v>131</v>
      </c>
      <c r="C17" s="99">
        <v>4000</v>
      </c>
      <c r="D17" s="99">
        <v>4099.8500000000004</v>
      </c>
      <c r="E17" s="76"/>
      <c r="F17" s="7"/>
      <c r="G17" s="99">
        <v>4000</v>
      </c>
      <c r="H17" s="492">
        <v>4000</v>
      </c>
      <c r="I17" s="21">
        <f t="shared" si="0"/>
        <v>0</v>
      </c>
      <c r="J17" s="103">
        <f t="shared" si="1"/>
        <v>0</v>
      </c>
    </row>
    <row r="18" spans="1:10" x14ac:dyDescent="0.2">
      <c r="A18" s="74" t="s">
        <v>193</v>
      </c>
      <c r="B18" s="75" t="s">
        <v>194</v>
      </c>
      <c r="C18" s="99">
        <v>2000</v>
      </c>
      <c r="D18" s="99">
        <v>536.16999999999996</v>
      </c>
      <c r="E18" s="76"/>
      <c r="F18" s="7"/>
      <c r="G18" s="99">
        <v>2000</v>
      </c>
      <c r="H18" s="491">
        <v>2000</v>
      </c>
      <c r="I18" s="21">
        <f t="shared" si="0"/>
        <v>0</v>
      </c>
      <c r="J18" s="103">
        <f t="shared" si="1"/>
        <v>0</v>
      </c>
    </row>
    <row r="19" spans="1:10" x14ac:dyDescent="0.2">
      <c r="A19" s="74" t="s">
        <v>76</v>
      </c>
      <c r="B19" s="75" t="s">
        <v>195</v>
      </c>
      <c r="C19" s="99"/>
      <c r="D19" s="99"/>
      <c r="E19" s="76"/>
      <c r="F19" s="161"/>
      <c r="G19" s="99"/>
      <c r="H19" s="492"/>
      <c r="I19" s="21">
        <f t="shared" si="0"/>
        <v>0</v>
      </c>
      <c r="J19" s="103"/>
    </row>
    <row r="20" spans="1:10" x14ac:dyDescent="0.2">
      <c r="A20" s="74"/>
      <c r="B20" s="75" t="s">
        <v>196</v>
      </c>
      <c r="C20" s="99">
        <v>5000</v>
      </c>
      <c r="D20" s="99"/>
      <c r="E20" s="76"/>
      <c r="F20" s="161"/>
      <c r="G20" s="99">
        <v>5000</v>
      </c>
      <c r="H20" s="492">
        <v>5000</v>
      </c>
      <c r="I20" s="21">
        <f t="shared" si="0"/>
        <v>0</v>
      </c>
      <c r="J20" s="103"/>
    </row>
    <row r="21" spans="1:10" ht="15.75" x14ac:dyDescent="0.25">
      <c r="A21" s="179" t="s">
        <v>88</v>
      </c>
      <c r="B21" s="69" t="s">
        <v>174</v>
      </c>
      <c r="C21" s="108">
        <f>SUM(C4:C20)</f>
        <v>164933</v>
      </c>
      <c r="D21" s="108">
        <f>SUM(D4:D19)</f>
        <v>85734.750000000015</v>
      </c>
      <c r="E21" s="84">
        <f>SUM(E4:E19)</f>
        <v>0</v>
      </c>
      <c r="F21" s="7"/>
      <c r="G21" s="186">
        <f>SUM(G4:G20)</f>
        <v>164933</v>
      </c>
      <c r="H21" s="187">
        <f>SUM(H4:H20)</f>
        <v>165158</v>
      </c>
      <c r="I21" s="21">
        <f t="shared" si="0"/>
        <v>225</v>
      </c>
      <c r="J21" s="103">
        <f t="shared" si="1"/>
        <v>1.3641903075794415E-3</v>
      </c>
    </row>
    <row r="22" spans="1:10" x14ac:dyDescent="0.2">
      <c r="B22" s="86"/>
      <c r="C22" s="110"/>
      <c r="D22" s="110"/>
      <c r="E22" s="188"/>
      <c r="I22" s="189"/>
    </row>
    <row r="23" spans="1:10" x14ac:dyDescent="0.2">
      <c r="C23" s="112"/>
      <c r="D23" s="190"/>
      <c r="E23" s="113"/>
    </row>
    <row r="25" spans="1:10" x14ac:dyDescent="0.2">
      <c r="H25" s="176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41</vt:i4>
      </vt:variant>
    </vt:vector>
  </HeadingPairs>
  <TitlesOfParts>
    <vt:vector size="67" baseType="lpstr">
      <vt:lpstr>2022 Budget</vt:lpstr>
      <vt:lpstr>2022 Budget Summary</vt:lpstr>
      <vt:lpstr>Executive 2022</vt:lpstr>
      <vt:lpstr>Town Clerk 2022</vt:lpstr>
      <vt:lpstr>Finance-Tax Collecting 2022</vt:lpstr>
      <vt:lpstr>Real Property Appr 2022</vt:lpstr>
      <vt:lpstr>Legal 2022</vt:lpstr>
      <vt:lpstr>Planning Zoning 2022</vt:lpstr>
      <vt:lpstr>General Buildings 2022</vt:lpstr>
      <vt:lpstr>Adv-Reg-Prop.Liab-Oth Gov 2022</vt:lpstr>
      <vt:lpstr>Police 2022</vt:lpstr>
      <vt:lpstr>Fire 2022</vt:lpstr>
      <vt:lpstr>Dispatch-BLD INSPECTION 2022</vt:lpstr>
      <vt:lpstr>Hwy 2022</vt:lpstr>
      <vt:lpstr> St Lighting 2022</vt:lpstr>
      <vt:lpstr>Ambulance GF 2022</vt:lpstr>
      <vt:lpstr>Health 2022</vt:lpstr>
      <vt:lpstr>Welfare 2022</vt:lpstr>
      <vt:lpstr>Parks 2022</vt:lpstr>
      <vt:lpstr>Library 2022</vt:lpstr>
      <vt:lpstr>CULTURE-CONS COMM 2022</vt:lpstr>
      <vt:lpstr>Debt Service GF 2022</vt:lpstr>
      <vt:lpstr>Parks &amp; Rec spec 2022</vt:lpstr>
      <vt:lpstr> Highway Revolving 2022</vt:lpstr>
      <vt:lpstr>Revenue est. 2022</vt:lpstr>
      <vt:lpstr>Warrant Articles</vt:lpstr>
      <vt:lpstr>' Highway Revolving 2022'!Print_Area</vt:lpstr>
      <vt:lpstr>' St Lighting 2022'!Print_Area</vt:lpstr>
      <vt:lpstr>'2022 Budget'!Print_Area</vt:lpstr>
      <vt:lpstr>'2022 Budget Summary'!Print_Area</vt:lpstr>
      <vt:lpstr>'Adv-Reg-Prop.Liab-Oth Gov 2022'!Print_Area</vt:lpstr>
      <vt:lpstr>'Ambulance GF 2022'!Print_Area</vt:lpstr>
      <vt:lpstr>'CULTURE-CONS COMM 2022'!Print_Area</vt:lpstr>
      <vt:lpstr>'Debt Service GF 2022'!Print_Area</vt:lpstr>
      <vt:lpstr>'Dispatch-BLD INSPECTION 2022'!Print_Area</vt:lpstr>
      <vt:lpstr>'Executive 2022'!Print_Area</vt:lpstr>
      <vt:lpstr>'Finance-Tax Collecting 2022'!Print_Area</vt:lpstr>
      <vt:lpstr>'Fire 2022'!Print_Area</vt:lpstr>
      <vt:lpstr>'General Buildings 2022'!Print_Area</vt:lpstr>
      <vt:lpstr>'Health 2022'!Print_Area</vt:lpstr>
      <vt:lpstr>'Hwy 2022'!Print_Area</vt:lpstr>
      <vt:lpstr>'Legal 2022'!Print_Area</vt:lpstr>
      <vt:lpstr>'Library 2022'!Print_Area</vt:lpstr>
      <vt:lpstr>'Parks &amp; Rec spec 2022'!Print_Area</vt:lpstr>
      <vt:lpstr>'Parks 2022'!Print_Area</vt:lpstr>
      <vt:lpstr>'Planning Zoning 2022'!Print_Area</vt:lpstr>
      <vt:lpstr>'Police 2022'!Print_Area</vt:lpstr>
      <vt:lpstr>'Real Property Appr 2022'!Print_Area</vt:lpstr>
      <vt:lpstr>'Revenue est. 2022'!Print_Area</vt:lpstr>
      <vt:lpstr>'Town Clerk 2022'!Print_Area</vt:lpstr>
      <vt:lpstr>'Warrant Articles'!Print_Area</vt:lpstr>
      <vt:lpstr>'Welfare 2022'!Print_Area</vt:lpstr>
      <vt:lpstr>' Highway Revolving 2022'!Print_Titles</vt:lpstr>
      <vt:lpstr>'2022 Budget Summary'!Print_Titles</vt:lpstr>
      <vt:lpstr>'Adv-Reg-Prop.Liab-Oth Gov 2022'!Print_Titles</vt:lpstr>
      <vt:lpstr>'Executive 2022'!Print_Titles</vt:lpstr>
      <vt:lpstr>'Finance-Tax Collecting 2022'!Print_Titles</vt:lpstr>
      <vt:lpstr>'Fire 2022'!Print_Titles</vt:lpstr>
      <vt:lpstr>'General Buildings 2022'!Print_Titles</vt:lpstr>
      <vt:lpstr>'Health 2022'!Print_Titles</vt:lpstr>
      <vt:lpstr>'Hwy 2022'!Print_Titles</vt:lpstr>
      <vt:lpstr>'Library 2022'!Print_Titles</vt:lpstr>
      <vt:lpstr>'Parks &amp; Rec spec 2022'!Print_Titles</vt:lpstr>
      <vt:lpstr>'Parks 2022'!Print_Titles</vt:lpstr>
      <vt:lpstr>'Police 2022'!Print_Titles</vt:lpstr>
      <vt:lpstr>'Town Clerk 2022'!Print_Titles</vt:lpstr>
      <vt:lpstr>'Welfare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Tim Fleury</cp:lastModifiedBy>
  <cp:lastPrinted>2022-01-14T18:44:59Z</cp:lastPrinted>
  <dcterms:created xsi:type="dcterms:W3CDTF">2020-11-09T18:22:29Z</dcterms:created>
  <dcterms:modified xsi:type="dcterms:W3CDTF">2022-01-14T19:09:35Z</dcterms:modified>
</cp:coreProperties>
</file>