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"/>
    </mc:Choice>
  </mc:AlternateContent>
  <xr:revisionPtr revIDLastSave="0" documentId="13_ncr:1_{E94AFD4B-A733-4A62-92A9-1017A69535CF}" xr6:coauthVersionLast="47" xr6:coauthVersionMax="47" xr10:uidLastSave="{00000000-0000-0000-0000-000000000000}"/>
  <bookViews>
    <workbookView xWindow="-108" yWindow="-108" windowWidth="23256" windowHeight="12576" tabRatio="649" activeTab="1" xr2:uid="{9737A5D2-BEF7-49A4-A359-545EDCA9F4A4}"/>
  </bookViews>
  <sheets>
    <sheet name="2023 Budget" sheetId="1" r:id="rId1"/>
    <sheet name="2023 Budget Summary" sheetId="30" r:id="rId2"/>
    <sheet name="Executive 2023" sheetId="3" r:id="rId3"/>
    <sheet name="Town Clerk 2023" sheetId="4" r:id="rId4"/>
    <sheet name="Finance-Tax Collecting 2023" sheetId="5" r:id="rId5"/>
    <sheet name="Real Property Appr 2023" sheetId="6" r:id="rId6"/>
    <sheet name="Legal 2023" sheetId="7" r:id="rId7"/>
    <sheet name="Planning Zoning 2023" sheetId="8" r:id="rId8"/>
    <sheet name="General Buildings 2023" sheetId="9" r:id="rId9"/>
    <sheet name="Cemeteries 2023" sheetId="29" r:id="rId10"/>
    <sheet name="Adv-Reg-Prop.Liab-Oth Gov 2023" sheetId="10" r:id="rId11"/>
    <sheet name="Police 2023" sheetId="11" r:id="rId12"/>
    <sheet name="Fire 2023" sheetId="12" r:id="rId13"/>
    <sheet name="Dispatch-BLD INSPECTION 2023" sheetId="13" r:id="rId14"/>
    <sheet name="Hwy 2023" sheetId="14" r:id="rId15"/>
    <sheet name=" St Lighting 2023" sheetId="15" r:id="rId16"/>
    <sheet name="Ambulance GF 2023" sheetId="16" r:id="rId17"/>
    <sheet name="Health 2023" sheetId="27" r:id="rId18"/>
    <sheet name="Welfare 2023" sheetId="17" r:id="rId19"/>
    <sheet name="Parks 2023" sheetId="18" r:id="rId20"/>
    <sheet name="Library 2023" sheetId="19" r:id="rId21"/>
    <sheet name="CULTURE-CONS COMM 2023" sheetId="20" r:id="rId22"/>
    <sheet name="Debt Service GF 2023" sheetId="21" r:id="rId23"/>
    <sheet name="Parks &amp; Rec spec 2023" sheetId="22" r:id="rId24"/>
    <sheet name=" Highway Revolving 2023" sheetId="23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 2023'!$A$1:$J$4</definedName>
    <definedName name="_xlnm.Print_Area" localSheetId="0">'2023 Budget'!$A$5:$N$33</definedName>
    <definedName name="_xlnm.Print_Area" localSheetId="1">'2023 Budget Summary'!$A$1:$M$54</definedName>
    <definedName name="_xlnm.Print_Area" localSheetId="10">'Adv-Reg-Prop.Liab-Oth Gov 2023'!$A$1:$H$24</definedName>
    <definedName name="_xlnm.Print_Area" localSheetId="16">'Ambulance GF 2023'!$A$1:$J$21</definedName>
    <definedName name="_xlnm.Print_Area" localSheetId="9">'Cemeteries 2023'!$A$1:$J$11</definedName>
    <definedName name="_xlnm.Print_Area" localSheetId="21">'CULTURE-CONS COMM 2023'!$A$1:$J$10</definedName>
    <definedName name="_xlnm.Print_Area" localSheetId="22">'Debt Service GF 2023'!$A$1:$J$20</definedName>
    <definedName name="_xlnm.Print_Area" localSheetId="13">'Dispatch-BLD INSPECTION 2023'!$A$1:$J$16</definedName>
    <definedName name="_xlnm.Print_Area" localSheetId="2">'Executive 2023'!$A$1:$J$29</definedName>
    <definedName name="_xlnm.Print_Area" localSheetId="4">'Finance-Tax Collecting 2023'!$A$1:$L$19</definedName>
    <definedName name="_xlnm.Print_Area" localSheetId="12">'Fire 2023'!$A$1:$J$28</definedName>
    <definedName name="_xlnm.Print_Area" localSheetId="8">'General Buildings 2023'!$A$1:$J$22</definedName>
    <definedName name="_xlnm.Print_Area" localSheetId="17">'Health 2023'!$A$1:$J$8</definedName>
    <definedName name="_xlnm.Print_Area" localSheetId="14">'Hwy 2023'!$A$1:$K$58</definedName>
    <definedName name="_xlnm.Print_Area" localSheetId="6">'Legal 2023'!$A$1:$J$8</definedName>
    <definedName name="_xlnm.Print_Area" localSheetId="20">'Library 2023'!$A$1:$J$5</definedName>
    <definedName name="_xlnm.Print_Area" localSheetId="23">'Parks &amp; Rec spec 2023'!$A$34:$I$66</definedName>
    <definedName name="_xlnm.Print_Area" localSheetId="19">'Parks 2023'!$A$1:$J$18</definedName>
    <definedName name="_xlnm.Print_Area" localSheetId="7">'Planning Zoning 2023'!$A$1:$J$17</definedName>
    <definedName name="_xlnm.Print_Area" localSheetId="11">'Police 2023'!$A$1:$J$30</definedName>
    <definedName name="_xlnm.Print_Area" localSheetId="5">'Real Property Appr 2023'!$A$1:$H$13</definedName>
    <definedName name="_xlnm.Print_Area" localSheetId="25">'Revenue est. 2023'!$A$1:$F$93</definedName>
    <definedName name="_xlnm.Print_Area" localSheetId="3">'Town Clerk 2023'!$A$1:$J$20</definedName>
    <definedName name="_xlnm.Print_Area" localSheetId="26">'Warrant Articles'!$A$1:$D$37</definedName>
    <definedName name="_xlnm.Print_Area" localSheetId="18">'Welfare 2023'!$A$1:$J$13</definedName>
    <definedName name="_xlnm.Print_Titles" localSheetId="24">' Highway Revolving 2023'!$18:$19</definedName>
    <definedName name="_xlnm.Print_Titles" localSheetId="1">'2023 Budget Summary'!$1:$2</definedName>
    <definedName name="_xlnm.Print_Titles" localSheetId="10">'Adv-Reg-Prop.Liab-Oth Gov 2023'!$20:$20</definedName>
    <definedName name="_xlnm.Print_Titles" localSheetId="9">'Cemeteries 2023'!$1:$2</definedName>
    <definedName name="_xlnm.Print_Titles" localSheetId="2">'Executive 2023'!$1:$2</definedName>
    <definedName name="_xlnm.Print_Titles" localSheetId="4">'Finance-Tax Collecting 2023'!$1:$2</definedName>
    <definedName name="_xlnm.Print_Titles" localSheetId="12">'Fire 2023'!$1:$1</definedName>
    <definedName name="_xlnm.Print_Titles" localSheetId="8">'General Buildings 2023'!$1:$2</definedName>
    <definedName name="_xlnm.Print_Titles" localSheetId="17">'Health 2023'!$1:$2</definedName>
    <definedName name="_xlnm.Print_Titles" localSheetId="14">'Hwy 2023'!$1:$2</definedName>
    <definedName name="_xlnm.Print_Titles" localSheetId="20">'Library 2023'!$2:$2</definedName>
    <definedName name="_xlnm.Print_Titles" localSheetId="23">'Parks &amp; Rec spec 2023'!$18:$19</definedName>
    <definedName name="_xlnm.Print_Titles" localSheetId="19">'Parks 2023'!$1:$2</definedName>
    <definedName name="_xlnm.Print_Titles" localSheetId="11">'Police 2023'!$1:$2</definedName>
    <definedName name="_xlnm.Print_Titles" localSheetId="3">'Town Clerk 2023'!$1:$2</definedName>
    <definedName name="_xlnm.Print_Titles" localSheetId="18">'Welfare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30" l="1"/>
  <c r="G51" i="30"/>
  <c r="E51" i="30"/>
  <c r="D8" i="27"/>
  <c r="K31" i="30"/>
  <c r="L31" i="30"/>
  <c r="M4" i="27"/>
  <c r="J24" i="11"/>
  <c r="J25" i="11"/>
  <c r="J26" i="11"/>
  <c r="I6" i="11"/>
  <c r="I7" i="11"/>
  <c r="I8" i="11"/>
  <c r="J8" i="11" s="1"/>
  <c r="I9" i="11"/>
  <c r="J9" i="11" s="1"/>
  <c r="I10" i="11"/>
  <c r="J10" i="11" s="1"/>
  <c r="I11" i="11"/>
  <c r="J11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J6" i="11"/>
  <c r="J7" i="11"/>
  <c r="J8" i="8"/>
  <c r="J9" i="8"/>
  <c r="J10" i="8"/>
  <c r="O11" i="8"/>
  <c r="I5" i="8"/>
  <c r="I6" i="8"/>
  <c r="I7" i="8"/>
  <c r="I8" i="8"/>
  <c r="I9" i="8"/>
  <c r="H64" i="22"/>
  <c r="I64" i="22"/>
  <c r="S15" i="11"/>
  <c r="Q18" i="11"/>
  <c r="N6" i="17"/>
  <c r="N4" i="17"/>
  <c r="H17" i="8"/>
  <c r="N9" i="8"/>
  <c r="N7" i="8"/>
  <c r="S6" i="3"/>
  <c r="S9" i="3" s="1"/>
  <c r="G4" i="30"/>
  <c r="K4" i="30" s="1"/>
  <c r="L4" i="30"/>
  <c r="L5" i="30"/>
  <c r="L6" i="30"/>
  <c r="L7" i="30"/>
  <c r="L11" i="30"/>
  <c r="L12" i="30"/>
  <c r="L13" i="30"/>
  <c r="L15" i="30"/>
  <c r="L16" i="30"/>
  <c r="L17" i="30"/>
  <c r="L18" i="30"/>
  <c r="L19" i="30"/>
  <c r="L22" i="30"/>
  <c r="L24" i="30"/>
  <c r="L25" i="30"/>
  <c r="L26" i="30"/>
  <c r="L29" i="30"/>
  <c r="M4" i="30"/>
  <c r="M5" i="30"/>
  <c r="M6" i="30"/>
  <c r="M7" i="30"/>
  <c r="M11" i="30"/>
  <c r="M12" i="30"/>
  <c r="M13" i="30"/>
  <c r="M15" i="30"/>
  <c r="M16" i="30"/>
  <c r="M17" i="30"/>
  <c r="M18" i="30"/>
  <c r="M19" i="30"/>
  <c r="M22" i="30"/>
  <c r="M24" i="30"/>
  <c r="M25" i="30"/>
  <c r="M26" i="30"/>
  <c r="M29" i="30"/>
  <c r="H3" i="10"/>
  <c r="G3" i="10"/>
  <c r="F10" i="10"/>
  <c r="S7" i="3" l="1"/>
  <c r="G30" i="30"/>
  <c r="H30" i="30"/>
  <c r="I30" i="30"/>
  <c r="E30" i="30"/>
  <c r="G28" i="30"/>
  <c r="H28" i="30"/>
  <c r="I28" i="30"/>
  <c r="E28" i="30"/>
  <c r="G27" i="30"/>
  <c r="H27" i="30"/>
  <c r="I27" i="30"/>
  <c r="E27" i="30"/>
  <c r="G25" i="30"/>
  <c r="F25" i="30"/>
  <c r="H25" i="30"/>
  <c r="I25" i="30"/>
  <c r="J25" i="30"/>
  <c r="E25" i="30"/>
  <c r="G24" i="30"/>
  <c r="K24" i="30" s="1"/>
  <c r="H24" i="30"/>
  <c r="I24" i="30"/>
  <c r="J24" i="30"/>
  <c r="E24" i="30"/>
  <c r="G23" i="30"/>
  <c r="H23" i="30"/>
  <c r="I23" i="30"/>
  <c r="E23" i="30"/>
  <c r="G22" i="30"/>
  <c r="K22" i="30" s="1"/>
  <c r="F22" i="30"/>
  <c r="H22" i="30"/>
  <c r="I22" i="30"/>
  <c r="J22" i="30"/>
  <c r="E22" i="30"/>
  <c r="G19" i="30"/>
  <c r="H19" i="30"/>
  <c r="I19" i="30"/>
  <c r="J19" i="30"/>
  <c r="E19" i="30"/>
  <c r="H18" i="30"/>
  <c r="J18" i="30"/>
  <c r="E18" i="30"/>
  <c r="H17" i="30"/>
  <c r="J17" i="30"/>
  <c r="E17" i="30"/>
  <c r="G16" i="30"/>
  <c r="K16" i="30" s="1"/>
  <c r="H16" i="30"/>
  <c r="I16" i="30"/>
  <c r="J16" i="30"/>
  <c r="E16" i="30"/>
  <c r="E15" i="30"/>
  <c r="G15" i="30"/>
  <c r="H15" i="30"/>
  <c r="I15" i="30"/>
  <c r="F15" i="30"/>
  <c r="J13" i="30"/>
  <c r="K13" i="30" s="1"/>
  <c r="G13" i="30"/>
  <c r="H13" i="30"/>
  <c r="I13" i="30"/>
  <c r="E13" i="30"/>
  <c r="J12" i="30"/>
  <c r="H12" i="30"/>
  <c r="I12" i="30"/>
  <c r="E12" i="30"/>
  <c r="G11" i="30"/>
  <c r="E11" i="30"/>
  <c r="H10" i="30"/>
  <c r="I10" i="30"/>
  <c r="E10" i="30"/>
  <c r="K6" i="30"/>
  <c r="K7" i="30"/>
  <c r="K26" i="30"/>
  <c r="K29" i="30"/>
  <c r="H9" i="30"/>
  <c r="J8" i="30"/>
  <c r="H18" i="8"/>
  <c r="G7" i="30"/>
  <c r="H7" i="30"/>
  <c r="I7" i="30"/>
  <c r="J7" i="30"/>
  <c r="E7" i="30"/>
  <c r="J6" i="30"/>
  <c r="G6" i="30"/>
  <c r="H6" i="30"/>
  <c r="I6" i="30"/>
  <c r="E6" i="30"/>
  <c r="J5" i="30"/>
  <c r="H5" i="30"/>
  <c r="I5" i="30"/>
  <c r="E5" i="30"/>
  <c r="H4" i="30"/>
  <c r="J4" i="30"/>
  <c r="E4" i="30"/>
  <c r="G3" i="30"/>
  <c r="E3" i="30"/>
  <c r="H4" i="20"/>
  <c r="N55" i="22"/>
  <c r="G45" i="22"/>
  <c r="M6" i="18"/>
  <c r="M5" i="18"/>
  <c r="U11" i="14"/>
  <c r="U7" i="14"/>
  <c r="H8" i="30" l="1"/>
  <c r="M8" i="30"/>
  <c r="K25" i="30"/>
  <c r="K19" i="30"/>
  <c r="G8" i="27"/>
  <c r="L6" i="29"/>
  <c r="D13" i="17"/>
  <c r="F28" i="30" s="1"/>
  <c r="D58" i="14"/>
  <c r="F18" i="30" s="1"/>
  <c r="D10" i="10"/>
  <c r="F11" i="30" s="1"/>
  <c r="D3" i="30"/>
  <c r="L11" i="13"/>
  <c r="N11" i="13"/>
  <c r="J56" i="14"/>
  <c r="K56" i="14" s="1"/>
  <c r="K14" i="10"/>
  <c r="L14" i="10" s="1"/>
  <c r="L16" i="10" s="1"/>
  <c r="E10" i="10"/>
  <c r="N14" i="27"/>
  <c r="J14" i="10"/>
  <c r="I4" i="17"/>
  <c r="I5" i="17"/>
  <c r="I6" i="17"/>
  <c r="I7" i="17"/>
  <c r="I8" i="17"/>
  <c r="I9" i="17"/>
  <c r="I10" i="17"/>
  <c r="I3" i="17"/>
  <c r="J3" i="17" s="1"/>
  <c r="L4" i="11"/>
  <c r="M4" i="11" s="1"/>
  <c r="H4" i="11" s="1"/>
  <c r="L3" i="11"/>
  <c r="M3" i="11" s="1"/>
  <c r="D22" i="9"/>
  <c r="F9" i="30" s="1"/>
  <c r="M5" i="11" l="1"/>
  <c r="H3" i="11"/>
  <c r="I34" i="3"/>
  <c r="I33" i="3"/>
  <c r="G8" i="10"/>
  <c r="H8" i="10" s="1"/>
  <c r="I52" i="23"/>
  <c r="E40" i="30"/>
  <c r="M7" i="11" l="1"/>
  <c r="N5" i="11"/>
  <c r="J11" i="30"/>
  <c r="K11" i="30" s="1"/>
  <c r="H11" i="30"/>
  <c r="D24" i="30"/>
  <c r="D30" i="30"/>
  <c r="D27" i="30"/>
  <c r="D25" i="30"/>
  <c r="D23" i="30"/>
  <c r="D22" i="30"/>
  <c r="D19" i="30"/>
  <c r="D17" i="30"/>
  <c r="D16" i="30"/>
  <c r="D15" i="30"/>
  <c r="D7" i="30"/>
  <c r="D5" i="30"/>
  <c r="D4" i="30"/>
  <c r="C87" i="24"/>
  <c r="F79" i="24"/>
  <c r="F69" i="24"/>
  <c r="F61" i="24"/>
  <c r="F32" i="24"/>
  <c r="F23" i="24"/>
  <c r="F11" i="24"/>
  <c r="J7" i="17" l="1"/>
  <c r="C8" i="27"/>
  <c r="J57" i="14"/>
  <c r="K57" i="14" s="1"/>
  <c r="J55" i="14"/>
  <c r="K55" i="14" s="1"/>
  <c r="J54" i="14"/>
  <c r="K54" i="14" s="1"/>
  <c r="C10" i="10"/>
  <c r="D11" i="30" s="1"/>
  <c r="H15" i="21"/>
  <c r="G15" i="21"/>
  <c r="D15" i="21"/>
  <c r="C15" i="21"/>
  <c r="H7" i="20"/>
  <c r="G7" i="20"/>
  <c r="H16" i="16"/>
  <c r="G16" i="16"/>
  <c r="H6" i="13"/>
  <c r="G6" i="13"/>
  <c r="F12" i="10"/>
  <c r="F20" i="10" s="1"/>
  <c r="E12" i="10"/>
  <c r="E20" i="10" s="1"/>
  <c r="H2" i="30"/>
  <c r="A12" i="30"/>
  <c r="A13" i="30"/>
  <c r="A14" i="30"/>
  <c r="A15" i="30"/>
  <c r="A16" i="30"/>
  <c r="A18" i="30"/>
  <c r="A19" i="30"/>
  <c r="A28" i="30"/>
  <c r="A29" i="30"/>
  <c r="A30" i="30"/>
  <c r="I34" i="30"/>
  <c r="K34" i="30"/>
  <c r="L34" i="30"/>
  <c r="E35" i="30"/>
  <c r="I35" i="30" s="1"/>
  <c r="F35" i="30"/>
  <c r="J35" i="30"/>
  <c r="K35" i="30" s="1"/>
  <c r="F45" i="30"/>
  <c r="L35" i="30" l="1"/>
  <c r="G58" i="14" l="1"/>
  <c r="C30" i="11"/>
  <c r="I7" i="9"/>
  <c r="J7" i="9" s="1"/>
  <c r="I8" i="9"/>
  <c r="J8" i="9" s="1"/>
  <c r="I9" i="9"/>
  <c r="J9" i="9" s="1"/>
  <c r="I10" i="9"/>
  <c r="J10" i="9" s="1"/>
  <c r="I4" i="9"/>
  <c r="J4" i="9" s="1"/>
  <c r="I10" i="29"/>
  <c r="J10" i="29" s="1"/>
  <c r="H11" i="29"/>
  <c r="J10" i="30" s="1"/>
  <c r="G11" i="29"/>
  <c r="G10" i="30" s="1"/>
  <c r="E11" i="29"/>
  <c r="D11" i="29"/>
  <c r="F10" i="30" s="1"/>
  <c r="C11" i="29"/>
  <c r="D10" i="30" s="1"/>
  <c r="I9" i="29"/>
  <c r="J9" i="29" s="1"/>
  <c r="I8" i="29"/>
  <c r="J8" i="29" s="1"/>
  <c r="I7" i="29"/>
  <c r="J7" i="29" s="1"/>
  <c r="I6" i="29"/>
  <c r="J6" i="29" s="1"/>
  <c r="I5" i="29"/>
  <c r="J5" i="29" s="1"/>
  <c r="I4" i="29"/>
  <c r="J4" i="29" s="1"/>
  <c r="E1" i="29"/>
  <c r="G13" i="17"/>
  <c r="J7" i="27"/>
  <c r="J6" i="27"/>
  <c r="H8" i="27"/>
  <c r="J27" i="30" s="1"/>
  <c r="E8" i="27"/>
  <c r="F27" i="30"/>
  <c r="J5" i="27"/>
  <c r="J4" i="27"/>
  <c r="J3" i="27"/>
  <c r="E1" i="27"/>
  <c r="M27" i="30" l="1"/>
  <c r="L27" i="30"/>
  <c r="K27" i="30"/>
  <c r="L10" i="30"/>
  <c r="M10" i="30"/>
  <c r="K10" i="30"/>
  <c r="E14" i="30"/>
  <c r="D14" i="30"/>
  <c r="I18" i="30"/>
  <c r="G18" i="30"/>
  <c r="I8" i="27"/>
  <c r="J8" i="27" s="1"/>
  <c r="I11" i="29"/>
  <c r="J11" i="29" s="1"/>
  <c r="D17" i="8"/>
  <c r="F8" i="30" s="1"/>
  <c r="D19" i="5"/>
  <c r="F5" i="30" s="1"/>
  <c r="H13" i="17"/>
  <c r="J28" i="30" s="1"/>
  <c r="I3" i="19"/>
  <c r="L28" i="30" l="1"/>
  <c r="M28" i="30"/>
  <c r="K28" i="30"/>
  <c r="K18" i="30"/>
  <c r="H28" i="12"/>
  <c r="H30" i="11"/>
  <c r="J14" i="30" s="1"/>
  <c r="L14" i="30" l="1"/>
  <c r="M14" i="30"/>
  <c r="I58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20" l="1"/>
  <c r="J3" i="20"/>
  <c r="D18" i="18"/>
  <c r="F30" i="30" s="1"/>
  <c r="I12" i="16"/>
  <c r="J12" i="16" s="1"/>
  <c r="C58" i="14"/>
  <c r="D18" i="30" s="1"/>
  <c r="G9" i="10"/>
  <c r="G7" i="10"/>
  <c r="G6" i="10"/>
  <c r="G5" i="10"/>
  <c r="G4" i="10"/>
  <c r="D16" i="13"/>
  <c r="F17" i="30" s="1"/>
  <c r="D28" i="12"/>
  <c r="F16" i="30" s="1"/>
  <c r="H18" i="18"/>
  <c r="J30" i="30" s="1"/>
  <c r="I7" i="18"/>
  <c r="J7" i="18" s="1"/>
  <c r="G18" i="18"/>
  <c r="C18" i="18"/>
  <c r="C19" i="25"/>
  <c r="C35" i="25" s="1"/>
  <c r="D23" i="25"/>
  <c r="M30" i="30" l="1"/>
  <c r="L30" i="30"/>
  <c r="K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I13" i="17" l="1"/>
  <c r="D28" i="30"/>
  <c r="G8" i="21"/>
  <c r="E19" i="10"/>
  <c r="G12" i="30" s="1"/>
  <c r="G22" i="9"/>
  <c r="I9" i="30" l="1"/>
  <c r="G9" i="30"/>
  <c r="K12" i="30"/>
  <c r="J30" i="12"/>
  <c r="J31" i="12"/>
  <c r="F19" i="10" l="1"/>
  <c r="H8" i="21" l="1"/>
  <c r="H58" i="14" l="1"/>
  <c r="E58" i="14"/>
  <c r="F58" i="14"/>
  <c r="I36" i="3" l="1"/>
  <c r="D8" i="21"/>
  <c r="F24" i="30" s="1"/>
  <c r="C8" i="21"/>
  <c r="I8" i="21" s="1"/>
  <c r="J8" i="21" s="1"/>
  <c r="D19" i="10"/>
  <c r="F12" i="30" s="1"/>
  <c r="C19" i="10"/>
  <c r="C22" i="9"/>
  <c r="C33" i="25"/>
  <c r="D32" i="25"/>
  <c r="D31" i="25"/>
  <c r="D30" i="25"/>
  <c r="D29" i="25"/>
  <c r="D28" i="25"/>
  <c r="D27" i="25"/>
  <c r="D26" i="25"/>
  <c r="D25" i="25"/>
  <c r="D24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0" i="21"/>
  <c r="F20" i="21"/>
  <c r="E20" i="21"/>
  <c r="D20" i="21"/>
  <c r="C20" i="2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J23" i="30" s="1"/>
  <c r="G10" i="20"/>
  <c r="F10" i="20"/>
  <c r="E10" i="20"/>
  <c r="D10" i="20"/>
  <c r="F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5" i="19"/>
  <c r="F5" i="19"/>
  <c r="E5" i="19"/>
  <c r="D5" i="19"/>
  <c r="C5" i="19"/>
  <c r="I4" i="19"/>
  <c r="J3" i="19"/>
  <c r="E1" i="19"/>
  <c r="F18" i="18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1" i="16"/>
  <c r="J21" i="30" s="1"/>
  <c r="G21" i="16"/>
  <c r="F21" i="16"/>
  <c r="H21" i="30" s="1"/>
  <c r="E21" i="16"/>
  <c r="D21" i="16"/>
  <c r="F21" i="30" s="1"/>
  <c r="C21" i="16"/>
  <c r="I20" i="16"/>
  <c r="J20" i="16" s="1"/>
  <c r="I18" i="16"/>
  <c r="J18" i="16" s="1"/>
  <c r="F16" i="16"/>
  <c r="C16" i="16"/>
  <c r="H13" i="16"/>
  <c r="J20" i="30" s="1"/>
  <c r="G13" i="16"/>
  <c r="F13" i="16"/>
  <c r="H20" i="30" s="1"/>
  <c r="E13" i="16"/>
  <c r="D13" i="16"/>
  <c r="F20" i="30" s="1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4" i="15"/>
  <c r="D4" i="15"/>
  <c r="F19" i="30" s="1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J3" i="14"/>
  <c r="K3" i="14" s="1"/>
  <c r="E1" i="14"/>
  <c r="H16" i="13"/>
  <c r="G16" i="13"/>
  <c r="E16" i="13"/>
  <c r="C16" i="13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H4" i="13"/>
  <c r="J15" i="30" s="1"/>
  <c r="K15" i="30" s="1"/>
  <c r="G4" i="13"/>
  <c r="E4" i="13"/>
  <c r="D4" i="13"/>
  <c r="C4" i="13"/>
  <c r="I3" i="13"/>
  <c r="J3" i="13" s="1"/>
  <c r="E1" i="13"/>
  <c r="E6" i="13" s="1"/>
  <c r="D6" i="13"/>
  <c r="C6" i="13"/>
  <c r="J32" i="12"/>
  <c r="G28" i="12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H14" i="30" s="1"/>
  <c r="E30" i="11"/>
  <c r="D30" i="11"/>
  <c r="F14" i="30" s="1"/>
  <c r="I29" i="11"/>
  <c r="J29" i="11" s="1"/>
  <c r="J28" i="11"/>
  <c r="J27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I5" i="11"/>
  <c r="J5" i="11" s="1"/>
  <c r="I4" i="11"/>
  <c r="J4" i="11" s="1"/>
  <c r="I3" i="11"/>
  <c r="J3" i="11" s="1"/>
  <c r="E1" i="11"/>
  <c r="F24" i="10"/>
  <c r="E24" i="10"/>
  <c r="D24" i="10"/>
  <c r="F13" i="30" s="1"/>
  <c r="C24" i="10"/>
  <c r="D13" i="30" s="1"/>
  <c r="G23" i="10"/>
  <c r="H23" i="10" s="1"/>
  <c r="G22" i="10"/>
  <c r="H22" i="10" s="1"/>
  <c r="G18" i="10"/>
  <c r="H18" i="10" s="1"/>
  <c r="G16" i="10"/>
  <c r="H16" i="10" s="1"/>
  <c r="G15" i="10"/>
  <c r="H15" i="10" s="1"/>
  <c r="G14" i="10"/>
  <c r="H14" i="10" s="1"/>
  <c r="H9" i="10"/>
  <c r="H7" i="10"/>
  <c r="H6" i="10"/>
  <c r="H5" i="10"/>
  <c r="H4" i="10"/>
  <c r="D12" i="10"/>
  <c r="D20" i="10" s="1"/>
  <c r="C12" i="10"/>
  <c r="C20" i="10" s="1"/>
  <c r="E22" i="9"/>
  <c r="I21" i="9"/>
  <c r="I20" i="9"/>
  <c r="I19" i="9"/>
  <c r="J19" i="9" s="1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6" i="9"/>
  <c r="J6" i="9" s="1"/>
  <c r="H22" i="9"/>
  <c r="J9" i="30" s="1"/>
  <c r="I5" i="9"/>
  <c r="J5" i="9" s="1"/>
  <c r="E1" i="9"/>
  <c r="G17" i="8"/>
  <c r="G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7" i="8"/>
  <c r="J6" i="8"/>
  <c r="J5" i="8"/>
  <c r="I4" i="8"/>
  <c r="J4" i="8" s="1"/>
  <c r="I3" i="8"/>
  <c r="J3" i="8" s="1"/>
  <c r="E1" i="8"/>
  <c r="H8" i="7"/>
  <c r="G8" i="7"/>
  <c r="F8" i="7"/>
  <c r="E8" i="7"/>
  <c r="D8" i="7"/>
  <c r="F7" i="30" s="1"/>
  <c r="C8" i="7"/>
  <c r="J7" i="7"/>
  <c r="J5" i="7"/>
  <c r="J4" i="7"/>
  <c r="J3" i="7"/>
  <c r="E1" i="7"/>
  <c r="F13" i="6"/>
  <c r="E13" i="6"/>
  <c r="D13" i="6"/>
  <c r="F6" i="30" s="1"/>
  <c r="C13" i="6"/>
  <c r="D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I19" i="5"/>
  <c r="G5" i="30" s="1"/>
  <c r="K5" i="30" s="1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I4" i="30" s="1"/>
  <c r="F20" i="4"/>
  <c r="E20" i="4"/>
  <c r="D20" i="4"/>
  <c r="F4" i="30" s="1"/>
  <c r="C20" i="4"/>
  <c r="I20" i="4" s="1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F29" i="3"/>
  <c r="E29" i="3"/>
  <c r="D29" i="3"/>
  <c r="F3" i="30" s="1"/>
  <c r="C29" i="3"/>
  <c r="I28" i="3"/>
  <c r="I27" i="3"/>
  <c r="J27" i="3" s="1"/>
  <c r="I26" i="3"/>
  <c r="J26" i="3" s="1"/>
  <c r="I25" i="3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I15" i="3"/>
  <c r="J15" i="3" s="1"/>
  <c r="I13" i="3"/>
  <c r="J13" i="3" s="1"/>
  <c r="I12" i="3"/>
  <c r="J12" i="3" s="1"/>
  <c r="I11" i="3"/>
  <c r="J11" i="3" s="1"/>
  <c r="J10" i="3"/>
  <c r="I9" i="3"/>
  <c r="J9" i="3" s="1"/>
  <c r="I8" i="3"/>
  <c r="J8" i="3" s="1"/>
  <c r="J7" i="3"/>
  <c r="J6" i="3"/>
  <c r="I4" i="3"/>
  <c r="J4" i="3" s="1"/>
  <c r="I3" i="3"/>
  <c r="J3" i="3" s="1"/>
  <c r="M9" i="30" l="1"/>
  <c r="K9" i="30"/>
  <c r="J31" i="30"/>
  <c r="D9" i="30"/>
  <c r="E9" i="30"/>
  <c r="L9" i="30" s="1"/>
  <c r="G17" i="30"/>
  <c r="K17" i="30" s="1"/>
  <c r="I17" i="30"/>
  <c r="G21" i="30"/>
  <c r="K21" i="30" s="1"/>
  <c r="I21" i="30"/>
  <c r="M21" i="30"/>
  <c r="E20" i="30"/>
  <c r="L20" i="30" s="1"/>
  <c r="D20" i="30"/>
  <c r="I20" i="30"/>
  <c r="G20" i="30"/>
  <c r="M20" i="30"/>
  <c r="E21" i="30"/>
  <c r="L21" i="30" s="1"/>
  <c r="D21" i="30"/>
  <c r="M23" i="30"/>
  <c r="L23" i="30"/>
  <c r="K23" i="30"/>
  <c r="F31" i="30"/>
  <c r="G37" i="30" s="1"/>
  <c r="G14" i="30"/>
  <c r="K14" i="30" s="1"/>
  <c r="I14" i="30"/>
  <c r="K8" i="30"/>
  <c r="E8" i="30"/>
  <c r="D8" i="30"/>
  <c r="G19" i="10"/>
  <c r="H19" i="10" s="1"/>
  <c r="D12" i="30"/>
  <c r="D19" i="25"/>
  <c r="D35" i="25" s="1"/>
  <c r="I22" i="9"/>
  <c r="J22" i="9" s="1"/>
  <c r="I20" i="21"/>
  <c r="J20" i="21" s="1"/>
  <c r="I4" i="15"/>
  <c r="J4" i="15" s="1"/>
  <c r="C93" i="24"/>
  <c r="D87" i="24"/>
  <c r="D93" i="24" s="1"/>
  <c r="F40" i="30" s="1"/>
  <c r="F87" i="24"/>
  <c r="F93" i="24" s="1"/>
  <c r="J40" i="30" s="1"/>
  <c r="G10" i="10"/>
  <c r="H45" i="22"/>
  <c r="I45" i="22" s="1"/>
  <c r="D33" i="25"/>
  <c r="I8" i="7"/>
  <c r="J8" i="7" s="1"/>
  <c r="I10" i="20"/>
  <c r="J10" i="20" s="1"/>
  <c r="I5" i="19"/>
  <c r="J5" i="19" s="1"/>
  <c r="I21" i="16"/>
  <c r="J21" i="16" s="1"/>
  <c r="J58" i="14"/>
  <c r="K58" i="14" s="1"/>
  <c r="I4" i="13"/>
  <c r="J4" i="13" s="1"/>
  <c r="G24" i="10"/>
  <c r="H24" i="10" s="1"/>
  <c r="G13" i="6"/>
  <c r="H13" i="6" s="1"/>
  <c r="K19" i="5"/>
  <c r="L19" i="5" s="1"/>
  <c r="H63" i="23"/>
  <c r="I63" i="23" s="1"/>
  <c r="H44" i="23"/>
  <c r="I44" i="23" s="1"/>
  <c r="H66" i="22"/>
  <c r="I66" i="22" s="1"/>
  <c r="I13" i="16"/>
  <c r="J13" i="16" s="1"/>
  <c r="I16" i="13"/>
  <c r="J16" i="13" s="1"/>
  <c r="I28" i="12"/>
  <c r="J28" i="12" s="1"/>
  <c r="J3" i="12"/>
  <c r="I30" i="11"/>
  <c r="J30" i="11" s="1"/>
  <c r="I17" i="8"/>
  <c r="H29" i="3"/>
  <c r="K40" i="30" l="1"/>
  <c r="L40" i="30"/>
  <c r="G31" i="30"/>
  <c r="D31" i="30"/>
  <c r="K20" i="30"/>
  <c r="L8" i="30"/>
  <c r="E31" i="30"/>
  <c r="J17" i="8"/>
  <c r="I8" i="30"/>
  <c r="H3" i="30"/>
  <c r="H31" i="30" s="1"/>
  <c r="J3" i="30"/>
  <c r="J37" i="30" s="1"/>
  <c r="J42" i="30" s="1"/>
  <c r="H10" i="10"/>
  <c r="I11" i="30"/>
  <c r="G42" i="30"/>
  <c r="G45" i="30" s="1"/>
  <c r="J20" i="4"/>
  <c r="G90" i="24"/>
  <c r="I18" i="18"/>
  <c r="J18" i="18" s="1"/>
  <c r="I29" i="3"/>
  <c r="F37" i="30" l="1"/>
  <c r="F32" i="30"/>
  <c r="L32" i="30"/>
  <c r="J29" i="3"/>
  <c r="I3" i="30"/>
  <c r="I31" i="30" s="1"/>
  <c r="K37" i="30" s="1"/>
  <c r="M3" i="30"/>
  <c r="M31" i="30" s="1"/>
  <c r="L3" i="30"/>
  <c r="K3" i="30"/>
  <c r="E37" i="30"/>
  <c r="J45" i="30" l="1"/>
  <c r="L37" i="30"/>
  <c r="E42" i="30"/>
  <c r="E45" i="30" s="1"/>
  <c r="F38" i="30"/>
  <c r="H38" i="30"/>
  <c r="I37" i="30"/>
  <c r="J54" i="30" l="1"/>
  <c r="E54" i="30"/>
  <c r="H51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<sst xmlns="http://schemas.openxmlformats.org/spreadsheetml/2006/main" count="1316" uniqueCount="706">
  <si>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</si>
  <si>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</si>
  <si>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</si>
  <si>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</si>
  <si>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</si>
  <si>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</si>
  <si>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</si>
  <si>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Reason for change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</si>
  <si>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</si>
  <si>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</si>
  <si>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</si>
  <si>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</si>
  <si>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</si>
  <si>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</si>
  <si>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</si>
  <si>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</si>
  <si>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Special Revenue Funds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</si>
  <si>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</si>
  <si>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</si>
  <si>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</si>
  <si>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</si>
  <si>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</si>
  <si>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</si>
  <si>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</si>
  <si>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</si>
  <si>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</si>
  <si>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</si>
  <si>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using 1/4 % estimated increase in value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</si>
  <si>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</si>
  <si>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</si>
  <si>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</si>
  <si>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</si>
  <si>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</si>
  <si>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</si>
  <si>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</si>
  <si>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</si>
  <si>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</si>
  <si>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</si>
  <si>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</si>
  <si>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</si>
  <si>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</si>
  <si>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</si>
  <si>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Adm. Asst. Salary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</si>
  <si>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</si>
  <si>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</si>
  <si>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</si>
  <si>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</si>
  <si>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</si>
  <si>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</si>
  <si>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</si>
  <si>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</si>
  <si>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</si>
  <si>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</si>
  <si>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</si>
  <si>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</si>
  <si>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</si>
  <si>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</si>
  <si>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</si>
  <si>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</si>
  <si>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</si>
  <si>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</si>
  <si>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</si>
  <si>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</si>
  <si>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</si>
  <si>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</si>
  <si>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</si>
  <si>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</si>
  <si>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</si>
  <si>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</si>
  <si>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</si>
  <si>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</si>
  <si>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</si>
  <si>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</si>
  <si>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</si>
  <si>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</si>
  <si>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</si>
  <si>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</si>
  <si>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</si>
  <si>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</si>
  <si>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</si>
  <si>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</si>
  <si>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</si>
  <si>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</si>
  <si>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</si>
  <si>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</si>
  <si>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</si>
  <si>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</si>
  <si>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</si>
  <si>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</si>
  <si>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</si>
  <si>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</si>
  <si>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</si>
  <si>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</si>
  <si>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</si>
  <si>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</si>
  <si>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</si>
  <si>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</si>
  <si>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</si>
  <si>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</si>
  <si>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</si>
  <si>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</si>
  <si>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</si>
  <si>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</si>
  <si>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</si>
  <si>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</si>
  <si>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</si>
  <si>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</si>
  <si>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</si>
  <si>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</si>
  <si>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</si>
  <si>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</si>
  <si>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</si>
  <si>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</si>
  <si>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</si>
  <si>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</si>
  <si>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</si>
  <si>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</si>
  <si>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</si>
  <si>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</si>
  <si>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</si>
  <si>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</si>
  <si>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</si>
  <si>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</si>
  <si>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</si>
  <si>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</si>
  <si>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</si>
  <si>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</si>
  <si>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</si>
  <si>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</si>
  <si>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</si>
  <si>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</si>
  <si>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</si>
  <si>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</si>
  <si>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</si>
  <si>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</si>
  <si>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</si>
  <si>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</si>
  <si>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</si>
  <si>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</si>
  <si>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</si>
  <si>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</si>
  <si>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</si>
  <si>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</si>
  <si>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</si>
  <si>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</si>
  <si>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</si>
  <si>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</si>
  <si>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</si>
  <si>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</si>
  <si>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</si>
  <si>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</si>
  <si>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</si>
  <si>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</si>
  <si>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</si>
  <si>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</si>
  <si>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</si>
  <si>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</si>
  <si>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</si>
  <si>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</si>
  <si>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</si>
  <si>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</si>
  <si>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</si>
  <si>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</si>
  <si>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</si>
  <si>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</si>
  <si>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</si>
  <si>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</si>
  <si>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</si>
  <si>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</si>
  <si>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</si>
  <si>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</si>
  <si>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</si>
  <si>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</si>
  <si>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</si>
  <si>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</si>
  <si>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</si>
  <si>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</si>
  <si>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</si>
  <si>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</si>
  <si>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</si>
  <si>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</si>
  <si>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</si>
  <si>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</si>
  <si>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</si>
  <si>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</si>
  <si>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</si>
  <si>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</si>
  <si>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</si>
  <si>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</si>
  <si>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</si>
  <si>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</si>
  <si>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</si>
  <si>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</si>
  <si>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</si>
  <si>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</si>
  <si>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</si>
  <si>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</si>
  <si>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</si>
  <si>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</si>
  <si>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</si>
  <si>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</si>
  <si>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</si>
  <si>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</si>
  <si>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</si>
  <si>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</si>
  <si>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</si>
  <si>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</si>
  <si>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</si>
  <si>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</si>
  <si>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</si>
  <si>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</si>
  <si>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</si>
  <si>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</si>
  <si>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</si>
  <si>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</si>
  <si>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</si>
  <si>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</si>
  <si>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</si>
  <si>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</si>
  <si>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</si>
  <si>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</si>
  <si>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</si>
  <si>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</si>
  <si>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</si>
  <si>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</si>
  <si>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</si>
  <si>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</si>
  <si>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</si>
  <si>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</si>
  <si>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</si>
  <si>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</si>
  <si>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</si>
  <si>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</si>
  <si>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</si>
  <si>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</si>
  <si>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</si>
  <si>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</si>
  <si>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</si>
  <si>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</si>
  <si>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</si>
  <si>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</si>
  <si>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</si>
  <si>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</si>
  <si>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</si>
  <si>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</si>
  <si>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</si>
  <si>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</si>
  <si>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</si>
  <si>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</si>
  <si>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</si>
  <si>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</si>
  <si>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</si>
  <si>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</si>
  <si>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</si>
  <si>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</si>
  <si>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</si>
  <si>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</si>
  <si>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</si>
  <si>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</si>
  <si>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</si>
  <si>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</si>
  <si>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</si>
  <si>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</si>
  <si>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</si>
  <si>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</si>
  <si>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</si>
  <si>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</si>
  <si>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</si>
  <si>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</si>
  <si>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</si>
  <si>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</si>
  <si>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</si>
  <si>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</si>
  <si>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</si>
  <si>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</si>
  <si>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</si>
  <si>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</si>
  <si>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</si>
  <si>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</si>
  <si>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</si>
  <si>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</si>
  <si>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</si>
  <si>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</si>
  <si>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</si>
  <si>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</si>
  <si>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</si>
  <si>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</si>
  <si>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</si>
  <si>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</si>
  <si>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</si>
  <si>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</si>
  <si>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</si>
  <si>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</si>
  <si>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</si>
  <si>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</si>
  <si>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</si>
  <si>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</si>
  <si>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</si>
  <si>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</si>
  <si>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</si>
  <si>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</si>
  <si>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</si>
  <si>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</si>
  <si>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</si>
  <si>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</si>
  <si>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</si>
  <si>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</si>
  <si>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</si>
  <si>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</si>
  <si>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</si>
  <si>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</si>
  <si>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</si>
  <si>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</si>
  <si>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</si>
  <si>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</si>
  <si>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</si>
  <si>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</si>
  <si>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</si>
  <si>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</si>
  <si>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</si>
  <si>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</si>
  <si>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</si>
  <si>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</si>
  <si>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</si>
  <si>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</si>
  <si>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</si>
  <si>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</si>
  <si>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</si>
  <si>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</si>
  <si>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</si>
  <si>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</si>
  <si>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</si>
  <si>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</si>
  <si>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</si>
  <si>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</si>
  <si>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</si>
  <si>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</si>
  <si>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</si>
  <si>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</si>
  <si>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</si>
  <si>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</si>
  <si>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</si>
  <si>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</si>
  <si>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</si>
  <si>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</si>
  <si>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</si>
  <si>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</si>
  <si>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</si>
  <si>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</si>
  <si>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</si>
  <si>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</si>
  <si>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</si>
  <si>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</si>
  <si>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</si>
  <si>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</si>
  <si>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</si>
  <si>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</si>
  <si>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</si>
  <si>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</si>
  <si>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</si>
  <si>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</si>
  <si>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</si>
  <si>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</si>
  <si>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</si>
  <si>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</si>
  <si>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</si>
  <si>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</si>
  <si>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</si>
  <si>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</si>
  <si>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</si>
  <si>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</si>
  <si>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</si>
  <si>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</si>
  <si>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</si>
  <si>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</si>
  <si>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</si>
  <si>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</si>
  <si>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</si>
  <si>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</si>
  <si>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</si>
  <si>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</si>
  <si>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</si>
  <si>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</si>
  <si>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</si>
  <si>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</si>
  <si>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</si>
  <si>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</si>
  <si>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</si>
  <si>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</si>
  <si>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</si>
  <si>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</si>
  <si>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</si>
  <si>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</si>
  <si>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</si>
  <si>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</si>
  <si>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</si>
  <si>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</si>
  <si>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</si>
  <si>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</si>
  <si>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</si>
  <si>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</si>
  <si>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</si>
  <si>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</si>
  <si>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</si>
  <si>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</si>
  <si>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</si>
  <si>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</si>
  <si>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</si>
  <si>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</si>
  <si>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</si>
  <si>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</si>
  <si>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</si>
  <si>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</si>
  <si>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</si>
  <si>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</si>
  <si>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</si>
  <si>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</si>
  <si>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</si>
  <si>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</si>
  <si>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</si>
  <si>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</si>
  <si>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</si>
  <si>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</si>
  <si>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</si>
  <si>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</si>
  <si>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</si>
  <si>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</si>
  <si>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</si>
  <si>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</si>
  <si>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</si>
  <si>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</si>
  <si>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</si>
  <si>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</si>
  <si>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</si>
  <si>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</si>
  <si>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</si>
  <si>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</si>
  <si>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</si>
  <si>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</si>
  <si>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</si>
  <si>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</si>
  <si>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</si>
  <si>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</si>
  <si>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</si>
  <si>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</si>
  <si>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</si>
  <si>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</si>
  <si>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</si>
  <si>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</si>
  <si>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</si>
  <si>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</si>
  <si>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</si>
  <si>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</si>
  <si>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</si>
  <si>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</si>
  <si>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</si>
  <si>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</si>
  <si>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</si>
  <si>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</si>
  <si>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</si>
  <si>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</si>
  <si>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</si>
  <si>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</si>
  <si>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</si>
  <si>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</si>
  <si>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</si>
  <si>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</si>
  <si>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</si>
  <si>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</si>
  <si>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</si>
  <si>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</si>
  <si>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</si>
  <si>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</si>
  <si>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</si>
  <si>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</si>
  <si>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</si>
  <si>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</si>
  <si>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</si>
  <si>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</si>
  <si>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</si>
  <si>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</si>
  <si>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</si>
  <si>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</si>
  <si>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</si>
  <si>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</si>
  <si>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</si>
  <si>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</si>
  <si>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</si>
  <si>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</si>
  <si>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</si>
  <si>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</si>
  <si>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</si>
  <si>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</si>
  <si>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</si>
  <si>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</si>
  <si>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</si>
  <si>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</si>
  <si>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</si>
  <si>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</si>
  <si>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</si>
  <si>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</si>
  <si>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</si>
  <si>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</si>
  <si>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</si>
  <si>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</si>
  <si>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</si>
  <si>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</si>
  <si>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</si>
  <si>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</si>
  <si>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</si>
  <si>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</si>
  <si>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</si>
  <si>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</si>
  <si>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</si>
  <si>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</si>
  <si>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</si>
  <si>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</si>
  <si>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</si>
  <si>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</si>
  <si>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</si>
  <si>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</si>
  <si>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</si>
  <si>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</si>
  <si>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</si>
  <si>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</si>
  <si>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</si>
  <si>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</si>
  <si>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</si>
  <si>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</si>
  <si>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</si>
  <si>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</si>
  <si>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</si>
  <si>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</si>
  <si>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</si>
  <si>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</si>
  <si>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</si>
  <si>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</si>
  <si>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</si>
  <si>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</si>
  <si>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</si>
  <si>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</si>
  <si>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</si>
  <si>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</si>
  <si>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</si>
  <si>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</si>
  <si>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</si>
  <si>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</si>
  <si>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</si>
  <si>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</si>
  <si>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</si>
  <si>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</si>
  <si>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</si>
  <si>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</si>
  <si>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</si>
  <si>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</si>
  <si>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</si>
  <si>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</si>
  <si>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</si>
  <si>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</si>
  <si>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</si>
  <si>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</si>
  <si>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</si>
  <si>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</si>
  <si>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</si>
  <si>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</si>
  <si>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</si>
  <si>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</si>
  <si>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</si>
  <si>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</si>
  <si>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</si>
  <si>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</si>
  <si>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</si>
  <si>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</si>
  <si>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</si>
  <si>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</si>
  <si>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</si>
  <si>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</si>
  <si>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</si>
  <si>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</si>
  <si>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</si>
  <si>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</si>
  <si>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</si>
  <si>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</si>
  <si>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</si>
  <si>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</si>
  <si>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</si>
  <si>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</si>
  <si>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</si>
  <si>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Article #</t>
  </si>
  <si>
    <t>Capital Reserve</t>
  </si>
  <si>
    <t>Balance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</si>
  <si>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</si>
  <si>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</si>
  <si>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</si>
  <si>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</si>
  <si>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</si>
  <si>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</si>
  <si>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</si>
  <si>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</si>
  <si>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</si>
  <si>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</si>
  <si>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</si>
  <si>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</si>
  <si>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</si>
  <si>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</si>
  <si>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</si>
  <si>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</si>
  <si>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</si>
  <si>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</si>
  <si>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</si>
  <si>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</si>
  <si>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</si>
  <si>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</si>
  <si>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SOC/MC</t>
  </si>
  <si>
    <t>Overseer of Welfare</t>
  </si>
  <si>
    <t>SS/MC</t>
  </si>
  <si>
    <t>Stipend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</si>
  <si>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</si>
  <si>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</si>
  <si>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</si>
  <si>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</si>
  <si>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</si>
  <si>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</si>
  <si>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</si>
  <si>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</si>
  <si>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</si>
  <si>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</si>
  <si>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Sansoucy Appeal contract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</si>
  <si>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</si>
  <si>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</si>
  <si>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</si>
  <si>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</si>
  <si>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</si>
  <si>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</si>
  <si>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</si>
  <si>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Pathways Pregnancy Center</t>
  </si>
  <si>
    <t>CEMETERIES</t>
  </si>
  <si>
    <t>Town Building Maintenance</t>
  </si>
  <si>
    <t>2022 Budget</t>
  </si>
  <si>
    <t>2023 Default</t>
  </si>
  <si>
    <t>2023 Proposed</t>
  </si>
  <si>
    <t>Difference between proposed and 2022</t>
  </si>
  <si>
    <t xml:space="preserve">2022 Unaudited </t>
  </si>
  <si>
    <t>2022  Budget</t>
  </si>
  <si>
    <t>2023 proposed</t>
  </si>
  <si>
    <t>2022 Unaudited</t>
  </si>
  <si>
    <t>2023 Warrant Articles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</si>
  <si>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</si>
  <si>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</si>
  <si>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</si>
  <si>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</si>
  <si>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</si>
  <si>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</si>
  <si>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</si>
  <si>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</si>
  <si>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</si>
  <si>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</si>
  <si>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</si>
  <si>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</si>
  <si>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</si>
  <si>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</si>
  <si>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</si>
  <si>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</si>
  <si>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</si>
  <si>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</si>
  <si>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</si>
  <si>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</si>
  <si>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</si>
  <si>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</si>
  <si>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</si>
  <si>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</si>
  <si>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</si>
  <si>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</si>
  <si>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 xml:space="preserve">BMSI software </t>
  </si>
  <si>
    <t>Moving to Highway</t>
  </si>
  <si>
    <t>GGB took out salary because the highway department can't support due to staffing</t>
  </si>
  <si>
    <t>2021 used roughly 13,000</t>
  </si>
  <si>
    <t>SS/Medicare</t>
  </si>
  <si>
    <t>.</t>
  </si>
  <si>
    <t xml:space="preserve">moving Dawns phone to Welfare </t>
  </si>
  <si>
    <t xml:space="preserve">Cell Phone </t>
  </si>
  <si>
    <t>22.66 an hr</t>
  </si>
  <si>
    <t>40-399</t>
  </si>
  <si>
    <t xml:space="preserve">2022 Freighliner Dump Truck </t>
  </si>
  <si>
    <t xml:space="preserve">Telephone </t>
  </si>
  <si>
    <t>added a holiday</t>
  </si>
  <si>
    <t>2020 $8307.13 and 2021 $8075.43</t>
  </si>
  <si>
    <t>new for 2023</t>
  </si>
  <si>
    <t xml:space="preserve">marketing grant </t>
  </si>
  <si>
    <t>pay increase from $9 to $15</t>
  </si>
  <si>
    <t>based on $22.66 * 20 hrs a week * 52 weeks (20 hrs week estimate is based on his busiest week)</t>
  </si>
  <si>
    <t>3 guys</t>
  </si>
  <si>
    <t>2 Head staff incraesed partcipants and 2 shifts</t>
  </si>
  <si>
    <t xml:space="preserve">LY short staffed </t>
  </si>
  <si>
    <t>9 people need recertification LY only 2</t>
  </si>
  <si>
    <t>10-3401.68-000</t>
  </si>
  <si>
    <t xml:space="preserve">aging out the program </t>
  </si>
  <si>
    <t>Instructor  moved</t>
  </si>
  <si>
    <t xml:space="preserve">retirement </t>
  </si>
  <si>
    <t xml:space="preserve">Admin Support </t>
  </si>
  <si>
    <t>10 fund</t>
  </si>
  <si>
    <t>911 Markers</t>
  </si>
  <si>
    <t xml:space="preserve">Police Bike </t>
  </si>
  <si>
    <t>Municiple tax rateLY was $6.88</t>
  </si>
  <si>
    <t xml:space="preserve">Proposed Pool </t>
  </si>
  <si>
    <r>
      <t xml:space="preserve">2022 Unaudited </t>
    </r>
    <r>
      <rPr>
        <b/>
        <sz val="12"/>
        <color rgb="FFFF0000"/>
        <rFont val="Arial"/>
        <family val="2"/>
      </rPr>
      <t>1/4/2023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</si>
</sst>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2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trike/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" fillId="0" borderId="0"/>
    <xf numFmtId="0" fontId="48" fillId="0" borderId="0"/>
  </cellStyleXfs>
  <cellXfs count="51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3" fontId="7" fillId="2" borderId="1" xfId="0" applyNumberFormat="1" applyFont="1" applyFill="1" applyBorder="1"/>
    <xf numFmtId="0" fontId="7" fillId="0" borderId="0" xfId="0" applyFont="1"/>
    <xf numFmtId="0" fontId="11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0" fontId="10" fillId="0" borderId="0" xfId="0" applyFont="1"/>
    <xf numFmtId="0" fontId="8" fillId="0" borderId="0" xfId="0" applyFont="1"/>
    <xf numFmtId="3" fontId="0" fillId="0" borderId="4" xfId="0" applyNumberForma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2" xfId="0" applyFont="1" applyBorder="1"/>
    <xf numFmtId="3" fontId="7" fillId="0" borderId="7" xfId="0" applyNumberFormat="1" applyFont="1" applyBorder="1"/>
    <xf numFmtId="0" fontId="5" fillId="2" borderId="0" xfId="0" applyFont="1" applyFill="1"/>
    <xf numFmtId="10" fontId="7" fillId="0" borderId="0" xfId="0" applyNumberFormat="1" applyFont="1"/>
    <xf numFmtId="3" fontId="7" fillId="0" borderId="1" xfId="1" applyNumberFormat="1" applyFont="1" applyBorder="1"/>
    <xf numFmtId="3" fontId="7" fillId="0" borderId="7" xfId="1" applyNumberFormat="1" applyFont="1" applyBorder="1"/>
    <xf numFmtId="3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4" fontId="7" fillId="0" borderId="0" xfId="1" applyNumberFormat="1" applyFont="1"/>
    <xf numFmtId="2" fontId="0" fillId="0" borderId="1" xfId="0" applyNumberFormat="1" applyBorder="1"/>
    <xf numFmtId="2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6" fontId="1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7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7" fillId="0" borderId="1" xfId="0" applyNumberFormat="1" applyFont="1" applyBorder="1" applyAlignment="1">
      <alignment vertical="center"/>
    </xf>
    <xf numFmtId="3" fontId="20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7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7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1" fillId="0" borderId="1" xfId="0" applyFont="1" applyBorder="1"/>
    <xf numFmtId="15" fontId="22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vertical="center"/>
    </xf>
    <xf numFmtId="0" fontId="21" fillId="4" borderId="1" xfId="0" applyFont="1" applyFill="1" applyBorder="1"/>
    <xf numFmtId="0" fontId="21" fillId="5" borderId="1" xfId="0" applyFont="1" applyFill="1" applyBorder="1"/>
    <xf numFmtId="0" fontId="24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3" fontId="23" fillId="0" borderId="1" xfId="0" applyNumberFormat="1" applyFont="1" applyBorder="1"/>
    <xf numFmtId="3" fontId="21" fillId="0" borderId="1" xfId="0" applyNumberFormat="1" applyFont="1" applyBorder="1"/>
    <xf numFmtId="9" fontId="21" fillId="0" borderId="1" xfId="2" applyFont="1" applyBorder="1"/>
    <xf numFmtId="165" fontId="23" fillId="0" borderId="1" xfId="1" applyNumberFormat="1" applyFont="1" applyBorder="1" applyAlignment="1">
      <alignment horizontal="right"/>
    </xf>
    <xf numFmtId="0" fontId="24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6" fillId="0" borderId="0" xfId="0" applyNumberFormat="1" applyFont="1"/>
    <xf numFmtId="0" fontId="18" fillId="0" borderId="1" xfId="0" applyFont="1" applyBorder="1" applyAlignment="1">
      <alignment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14" fontId="28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8" fillId="0" borderId="1" xfId="0" applyFont="1" applyBorder="1" applyAlignment="1">
      <alignment horizontal="right" vertical="center"/>
    </xf>
    <xf numFmtId="166" fontId="29" fillId="0" borderId="1" xfId="0" applyNumberFormat="1" applyFont="1" applyBorder="1" applyAlignment="1">
      <alignment horizontal="center" vertical="center"/>
    </xf>
    <xf numFmtId="3" fontId="17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30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6" fillId="0" borderId="0" xfId="0" applyNumberFormat="1" applyFont="1" applyAlignment="1">
      <alignment vertical="center"/>
    </xf>
    <xf numFmtId="14" fontId="13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2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166" fontId="33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/>
    </xf>
    <xf numFmtId="4" fontId="34" fillId="4" borderId="1" xfId="0" applyNumberFormat="1" applyFont="1" applyFill="1" applyBorder="1" applyAlignment="1">
      <alignment vertical="center"/>
    </xf>
    <xf numFmtId="0" fontId="20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5" fillId="3" borderId="1" xfId="0" applyFont="1" applyFill="1" applyBorder="1" applyAlignment="1">
      <alignment horizontal="center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6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/>
    <xf numFmtId="3" fontId="12" fillId="2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/>
    </xf>
    <xf numFmtId="9" fontId="11" fillId="0" borderId="1" xfId="2" applyFont="1" applyBorder="1"/>
    <xf numFmtId="0" fontId="39" fillId="0" borderId="1" xfId="0" applyFont="1" applyBorder="1"/>
    <xf numFmtId="0" fontId="36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/>
    </xf>
    <xf numFmtId="3" fontId="36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/>
    <xf numFmtId="3" fontId="36" fillId="0" borderId="1" xfId="0" applyNumberFormat="1" applyFont="1" applyBorder="1" applyAlignment="1">
      <alignment horizontal="right" vertical="center"/>
    </xf>
    <xf numFmtId="3" fontId="36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7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1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6" fillId="0" borderId="1" xfId="0" applyFont="1" applyBorder="1" applyAlignment="1">
      <alignment vertical="center"/>
    </xf>
    <xf numFmtId="3" fontId="17" fillId="0" borderId="1" xfId="0" applyNumberFormat="1" applyFont="1" applyBorder="1"/>
    <xf numFmtId="3" fontId="14" fillId="0" borderId="1" xfId="0" applyNumberFormat="1" applyFont="1" applyBorder="1"/>
    <xf numFmtId="165" fontId="7" fillId="0" borderId="1" xfId="1" applyNumberFormat="1" applyFont="1" applyBorder="1" applyAlignment="1"/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165" fontId="17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2" fillId="0" borderId="1" xfId="0" applyNumberFormat="1" applyFont="1" applyBorder="1"/>
    <xf numFmtId="10" fontId="32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65" fontId="36" fillId="0" borderId="1" xfId="1" applyNumberFormat="1" applyFont="1" applyBorder="1" applyAlignment="1">
      <alignment horizontal="right" vertical="center"/>
    </xf>
    <xf numFmtId="3" fontId="36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6" fillId="2" borderId="1" xfId="0" applyNumberFormat="1" applyFont="1" applyFill="1" applyBorder="1" applyAlignment="1">
      <alignment horizontal="right" vertical="center"/>
    </xf>
    <xf numFmtId="165" fontId="12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6" fillId="0" borderId="0" xfId="0" applyNumberFormat="1" applyFont="1" applyAlignment="1">
      <alignment horizontal="right" vertical="center"/>
    </xf>
    <xf numFmtId="14" fontId="24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1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9" fillId="0" borderId="1" xfId="0" applyFont="1" applyBorder="1" applyAlignment="1">
      <alignment vertical="center"/>
    </xf>
    <xf numFmtId="170" fontId="14" fillId="0" borderId="1" xfId="0" applyNumberFormat="1" applyFont="1" applyBorder="1" applyAlignment="1">
      <alignment vertical="center"/>
    </xf>
    <xf numFmtId="171" fontId="14" fillId="0" borderId="1" xfId="0" applyNumberFormat="1" applyFont="1" applyBorder="1" applyAlignment="1">
      <alignment vertical="center"/>
    </xf>
    <xf numFmtId="165" fontId="35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1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0" xfId="0" applyFont="1"/>
    <xf numFmtId="0" fontId="42" fillId="0" borderId="1" xfId="0" applyFont="1" applyBorder="1" applyAlignment="1">
      <alignment vertical="center"/>
    </xf>
    <xf numFmtId="171" fontId="14" fillId="0" borderId="1" xfId="0" applyNumberFormat="1" applyFont="1" applyBorder="1" applyAlignment="1">
      <alignment horizontal="left" vertical="center"/>
    </xf>
    <xf numFmtId="165" fontId="35" fillId="0" borderId="1" xfId="1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vertical="center"/>
    </xf>
    <xf numFmtId="3" fontId="15" fillId="8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5" fillId="0" borderId="1" xfId="0" applyNumberFormat="1" applyFont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 vertical="center"/>
    </xf>
    <xf numFmtId="171" fontId="43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9" fillId="0" borderId="0" xfId="0" applyFont="1" applyAlignment="1">
      <alignment vertical="center" wrapText="1"/>
    </xf>
    <xf numFmtId="49" fontId="14" fillId="0" borderId="10" xfId="0" applyNumberFormat="1" applyFont="1" applyBorder="1" applyAlignment="1">
      <alignment vertical="center"/>
    </xf>
    <xf numFmtId="17" fontId="14" fillId="0" borderId="11" xfId="0" applyNumberFormat="1" applyFont="1" applyBorder="1" applyAlignment="1">
      <alignment horizontal="left" vertical="center" wrapText="1"/>
    </xf>
    <xf numFmtId="3" fontId="43" fillId="8" borderId="12" xfId="0" applyNumberFormat="1" applyFont="1" applyFill="1" applyBorder="1" applyAlignment="1">
      <alignment horizontal="right" vertical="center"/>
    </xf>
    <xf numFmtId="3" fontId="43" fillId="8" borderId="0" xfId="0" applyNumberFormat="1" applyFont="1" applyFill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45" fillId="8" borderId="0" xfId="0" applyNumberFormat="1" applyFont="1" applyFill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3" fontId="45" fillId="10" borderId="1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10" borderId="1" xfId="0" applyNumberFormat="1" applyFont="1" applyFill="1" applyBorder="1" applyAlignment="1">
      <alignment horizontal="right" vertical="center"/>
    </xf>
    <xf numFmtId="3" fontId="17" fillId="10" borderId="16" xfId="0" applyNumberFormat="1" applyFont="1" applyFill="1" applyBorder="1" applyAlignment="1">
      <alignment horizontal="right" vertical="center"/>
    </xf>
    <xf numFmtId="3" fontId="46" fillId="10" borderId="16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3" fontId="17" fillId="10" borderId="1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36" fillId="10" borderId="5" xfId="0" applyNumberFormat="1" applyFont="1" applyFill="1" applyBorder="1" applyAlignment="1">
      <alignment horizontal="right" vertical="center"/>
    </xf>
    <xf numFmtId="3" fontId="15" fillId="10" borderId="18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3" fontId="45" fillId="10" borderId="2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3" fontId="43" fillId="10" borderId="21" xfId="0" applyNumberFormat="1" applyFont="1" applyFill="1" applyBorder="1" applyAlignment="1">
      <alignment horizontal="right" vertical="center"/>
    </xf>
    <xf numFmtId="3" fontId="17" fillId="3" borderId="22" xfId="0" applyNumberFormat="1" applyFont="1" applyFill="1" applyBorder="1" applyAlignment="1">
      <alignment horizontal="center" vertical="center" wrapText="1"/>
    </xf>
    <xf numFmtId="3" fontId="19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4" fillId="0" borderId="23" xfId="0" applyNumberFormat="1" applyFont="1" applyBorder="1" applyAlignment="1">
      <alignment horizontal="right" vertical="center"/>
    </xf>
    <xf numFmtId="17" fontId="14" fillId="0" borderId="24" xfId="0" applyNumberFormat="1" applyFont="1" applyBorder="1" applyAlignment="1">
      <alignment horizontal="left" vertical="center"/>
    </xf>
    <xf numFmtId="0" fontId="20" fillId="0" borderId="0" xfId="0" applyFont="1"/>
    <xf numFmtId="0" fontId="0" fillId="5" borderId="0" xfId="0" applyFill="1"/>
    <xf numFmtId="0" fontId="20" fillId="0" borderId="4" xfId="0" applyFont="1" applyBorder="1"/>
    <xf numFmtId="0" fontId="32" fillId="0" borderId="4" xfId="0" applyFont="1" applyBorder="1"/>
    <xf numFmtId="0" fontId="17" fillId="0" borderId="25" xfId="0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left" vertical="center"/>
    </xf>
    <xf numFmtId="3" fontId="17" fillId="10" borderId="26" xfId="0" applyNumberFormat="1" applyFont="1" applyFill="1" applyBorder="1" applyAlignment="1">
      <alignment horizontal="right" vertical="center"/>
    </xf>
    <xf numFmtId="3" fontId="17" fillId="10" borderId="25" xfId="0" applyNumberFormat="1" applyFont="1" applyFill="1" applyBorder="1" applyAlignment="1">
      <alignment horizontal="right" vertical="center"/>
    </xf>
    <xf numFmtId="3" fontId="17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6" fillId="0" borderId="1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7" fillId="0" borderId="4" xfId="1" applyNumberFormat="1" applyFont="1" applyBorder="1" applyAlignment="1" applyProtection="1">
      <alignment horizontal="right" vertical="center"/>
      <protection locked="0"/>
    </xf>
    <xf numFmtId="37" fontId="17" fillId="0" borderId="1" xfId="1" applyNumberFormat="1" applyFont="1" applyBorder="1" applyAlignment="1" applyProtection="1">
      <alignment horizontal="right" vertical="center"/>
      <protection locked="0"/>
    </xf>
    <xf numFmtId="37" fontId="17" fillId="0" borderId="7" xfId="1" applyNumberFormat="1" applyFont="1" applyBorder="1" applyAlignment="1" applyProtection="1">
      <alignment horizontal="right" vertical="center"/>
      <protection locked="0"/>
    </xf>
    <xf numFmtId="172" fontId="16" fillId="0" borderId="1" xfId="0" applyNumberFormat="1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17" fontId="14" fillId="0" borderId="0" xfId="0" applyNumberFormat="1" applyFont="1" applyAlignment="1">
      <alignment horizontal="left" vertical="center"/>
    </xf>
    <xf numFmtId="3" fontId="14" fillId="10" borderId="9" xfId="0" applyNumberFormat="1" applyFont="1" applyFill="1" applyBorder="1" applyAlignment="1">
      <alignment horizontal="right" vertical="center"/>
    </xf>
    <xf numFmtId="3" fontId="43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left" vertical="center" wrapText="1"/>
    </xf>
    <xf numFmtId="3" fontId="43" fillId="8" borderId="1" xfId="0" applyNumberFormat="1" applyFont="1" applyFill="1" applyBorder="1" applyAlignment="1">
      <alignment horizontal="right" vertical="center"/>
    </xf>
    <xf numFmtId="3" fontId="45" fillId="8" borderId="1" xfId="0" applyNumberFormat="1" applyFont="1" applyFill="1" applyBorder="1" applyAlignment="1">
      <alignment horizontal="right" vertical="center"/>
    </xf>
    <xf numFmtId="3" fontId="36" fillId="10" borderId="1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5" fillId="0" borderId="28" xfId="0" applyFont="1" applyBorder="1" applyAlignment="1">
      <alignment horizontal="right" vertical="center"/>
    </xf>
    <xf numFmtId="3" fontId="45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center"/>
    </xf>
    <xf numFmtId="17" fontId="14" fillId="0" borderId="1" xfId="0" applyNumberFormat="1" applyFont="1" applyBorder="1" applyAlignment="1">
      <alignment horizontal="left" vertical="center"/>
    </xf>
    <xf numFmtId="3" fontId="17" fillId="10" borderId="1" xfId="0" applyNumberFormat="1" applyFont="1" applyFill="1" applyBorder="1"/>
    <xf numFmtId="3" fontId="46" fillId="10" borderId="1" xfId="0" applyNumberFormat="1" applyFont="1" applyFill="1" applyBorder="1" applyAlignment="1">
      <alignment horizontal="right" vertical="center"/>
    </xf>
    <xf numFmtId="37" fontId="17" fillId="0" borderId="1" xfId="1" applyNumberFormat="1" applyFont="1" applyBorder="1" applyAlignment="1" applyProtection="1">
      <protection locked="0"/>
    </xf>
    <xf numFmtId="3" fontId="14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1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7" fillId="0" borderId="0" xfId="0" applyFont="1"/>
    <xf numFmtId="173" fontId="0" fillId="0" borderId="0" xfId="0" applyNumberFormat="1"/>
    <xf numFmtId="173" fontId="7" fillId="0" borderId="0" xfId="0" applyNumberFormat="1" applyFont="1"/>
    <xf numFmtId="164" fontId="7" fillId="0" borderId="0" xfId="0" applyNumberFormat="1" applyFont="1"/>
    <xf numFmtId="173" fontId="12" fillId="0" borderId="0" xfId="0" applyNumberFormat="1" applyFont="1"/>
    <xf numFmtId="164" fontId="12" fillId="0" borderId="0" xfId="0" applyNumberFormat="1" applyFont="1"/>
    <xf numFmtId="165" fontId="5" fillId="0" borderId="1" xfId="1" applyNumberFormat="1" applyFont="1" applyFill="1" applyBorder="1"/>
    <xf numFmtId="3" fontId="16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7" fillId="2" borderId="1" xfId="5" applyNumberFormat="1" applyFont="1" applyFill="1" applyBorder="1" applyAlignment="1">
      <alignment horizontal="right" vertical="center"/>
    </xf>
    <xf numFmtId="3" fontId="17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3" fillId="0" borderId="1" xfId="5" applyNumberFormat="1" applyFont="1" applyBorder="1" applyAlignment="1">
      <alignment horizontal="right"/>
    </xf>
    <xf numFmtId="3" fontId="17" fillId="0" borderId="1" xfId="5" applyNumberFormat="1" applyFont="1" applyBorder="1" applyAlignment="1">
      <alignment vertical="center"/>
    </xf>
    <xf numFmtId="3" fontId="17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2" fillId="2" borderId="1" xfId="5" applyNumberFormat="1" applyFont="1" applyFill="1" applyBorder="1" applyAlignment="1">
      <alignment horizontal="right" vertical="center" wrapText="1"/>
    </xf>
    <xf numFmtId="3" fontId="12" fillId="0" borderId="1" xfId="5" applyNumberFormat="1" applyFont="1" applyBorder="1" applyAlignment="1">
      <alignment horizontal="right" vertical="center" wrapText="1"/>
    </xf>
    <xf numFmtId="3" fontId="36" fillId="0" borderId="1" xfId="5" applyNumberFormat="1" applyFont="1" applyBorder="1" applyAlignment="1">
      <alignment horizontal="right" vertical="center" wrapText="1"/>
    </xf>
    <xf numFmtId="3" fontId="36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7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7" fillId="0" borderId="1" xfId="6" applyNumberFormat="1" applyFont="1" applyBorder="1" applyAlignment="1">
      <alignment horizontal="right" vertical="center"/>
    </xf>
    <xf numFmtId="3" fontId="17" fillId="2" borderId="1" xfId="6" applyNumberFormat="1" applyFont="1" applyFill="1" applyBorder="1" applyAlignment="1">
      <alignment horizontal="right" vertical="center"/>
    </xf>
    <xf numFmtId="3" fontId="17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4" fillId="0" borderId="1" xfId="0" applyNumberFormat="1" applyFont="1" applyBorder="1" applyAlignment="1">
      <alignment horizontal="right" vertical="center"/>
    </xf>
    <xf numFmtId="0" fontId="7" fillId="6" borderId="1" xfId="0" applyFont="1" applyFill="1" applyBorder="1"/>
    <xf numFmtId="0" fontId="4" fillId="0" borderId="1" xfId="0" applyFont="1" applyBorder="1" applyAlignment="1">
      <alignment horizontal="left"/>
    </xf>
    <xf numFmtId="3" fontId="7" fillId="0" borderId="1" xfId="1" applyNumberFormat="1" applyFont="1" applyFill="1" applyBorder="1"/>
    <xf numFmtId="165" fontId="51" fillId="0" borderId="1" xfId="1" applyNumberFormat="1" applyFont="1" applyFill="1" applyBorder="1"/>
    <xf numFmtId="8" fontId="0" fillId="0" borderId="0" xfId="0" applyNumberFormat="1"/>
    <xf numFmtId="43" fontId="0" fillId="0" borderId="0" xfId="0" applyNumberFormat="1"/>
    <xf numFmtId="165" fontId="17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3" fontId="0" fillId="0" borderId="1" xfId="1" applyNumberFormat="1" applyFont="1" applyFill="1" applyBorder="1"/>
    <xf numFmtId="0" fontId="16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173" fontId="0" fillId="0" borderId="1" xfId="0" applyNumberFormat="1" applyBorder="1"/>
    <xf numFmtId="0" fontId="49" fillId="0" borderId="1" xfId="0" applyFont="1" applyBorder="1"/>
    <xf numFmtId="6" fontId="0" fillId="0" borderId="1" xfId="0" applyNumberFormat="1" applyBorder="1" applyAlignment="1">
      <alignment horizontal="right" wrapText="1"/>
    </xf>
    <xf numFmtId="6" fontId="0" fillId="0" borderId="1" xfId="0" applyNumberFormat="1" applyBorder="1"/>
    <xf numFmtId="14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1" xfId="0" applyFill="1" applyBorder="1"/>
  </cellXfs>
  <cellStyles count="7">
    <cellStyle name="Comma 2" xfId="1" xr:uid="{8486EC89-7AB2-493E-B500-2F4CD544C72F}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3">
          <cell r="A13" t="str">
            <v>01-4197</v>
          </cell>
        </row>
        <row r="19">
          <cell r="E19" t="str">
            <v>2019 Unaudited 09/30/2018</v>
          </cell>
        </row>
        <row r="20">
          <cell r="A20" t="str">
            <v>01-4199</v>
          </cell>
        </row>
      </sheetData>
      <sheetData sheetId="10">
        <row r="1">
          <cell r="E1" t="str">
            <v>2019 Unaudited 09/30/2018</v>
          </cell>
        </row>
        <row r="2">
          <cell r="A2" t="str">
            <v>01-4210</v>
          </cell>
        </row>
      </sheetData>
      <sheetData sheetId="11">
        <row r="1">
          <cell r="E1" t="str">
            <v>2019 Unaudited 09/30/2018</v>
          </cell>
        </row>
        <row r="2">
          <cell r="A2" t="str">
            <v>01-4220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  <row r="2">
          <cell r="A2" t="str">
            <v>01-4311</v>
          </cell>
        </row>
      </sheetData>
      <sheetData sheetId="14">
        <row r="1">
          <cell r="E1" t="str">
            <v>2019 Unaudited 09/30/2018</v>
          </cell>
        </row>
        <row r="2">
          <cell r="A2" t="str">
            <v>01-4316</v>
          </cell>
        </row>
      </sheetData>
      <sheetData sheetId="15"/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  <row r="2">
          <cell r="A2" t="str">
            <v>01-4441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  <row r="2">
          <cell r="A2" t="str">
            <v xml:space="preserve"> 01-4589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  <row r="2">
          <cell r="A2" t="str">
            <v xml:space="preserve"> 02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opLeftCell="A5" zoomScaleNormal="100" workbookViewId="0">
      <selection activeCell="A49" sqref="A49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11"/>
      <c r="C3" s="511"/>
      <c r="D3" s="511"/>
      <c r="E3" s="511"/>
    </row>
    <row r="17" spans="1:10" ht="30" x14ac:dyDescent="0.5">
      <c r="A17" s="1">
        <v>2023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L13"/>
  <sheetViews>
    <sheetView zoomScaleNormal="100" workbookViewId="0">
      <selection activeCell="D7" sqref="D7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123" hidden="1" customWidth="1"/>
    <col min="6" max="6" width="14" hidden="1" customWidth="1"/>
    <col min="7" max="7" width="12.44140625" customWidth="1"/>
    <col min="8" max="8" width="13.33203125" style="123" bestFit="1" customWidth="1"/>
    <col min="9" max="9" width="11.5546875" customWidth="1"/>
    <col min="10" max="10" width="10.33203125" customWidth="1"/>
  </cols>
  <sheetData>
    <row r="1" spans="1:12" ht="46.8" x14ac:dyDescent="0.25">
      <c r="A1" s="84"/>
      <c r="B1" s="167" t="s">
        <v>636</v>
      </c>
      <c r="C1" s="86" t="s">
        <v>638</v>
      </c>
      <c r="D1" s="86" t="s">
        <v>642</v>
      </c>
      <c r="E1" s="168" t="str">
        <f>'[1]Planning Zoning 2020'!E1</f>
        <v>2019 Unaudited 09/30/2018</v>
      </c>
      <c r="F1" s="146" t="s">
        <v>171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2" ht="15.6" x14ac:dyDescent="0.25">
      <c r="A2" s="169" t="s">
        <v>172</v>
      </c>
      <c r="B2" s="62" t="s">
        <v>173</v>
      </c>
      <c r="C2" s="160"/>
      <c r="D2" s="160"/>
      <c r="E2" s="170"/>
      <c r="F2" s="7"/>
      <c r="G2" s="66"/>
      <c r="H2" s="161"/>
      <c r="I2" s="66"/>
      <c r="J2" s="66"/>
    </row>
    <row r="3" spans="1:12" ht="15.6" x14ac:dyDescent="0.25">
      <c r="A3" s="169"/>
      <c r="B3" s="62"/>
      <c r="C3" s="160"/>
      <c r="D3" s="160"/>
      <c r="E3" s="170"/>
      <c r="F3" s="7"/>
      <c r="G3" s="66"/>
      <c r="H3" s="161"/>
      <c r="I3" s="66"/>
      <c r="J3" s="66"/>
    </row>
    <row r="4" spans="1:12" x14ac:dyDescent="0.25">
      <c r="A4" s="99" t="s">
        <v>41</v>
      </c>
      <c r="B4" s="68" t="s">
        <v>174</v>
      </c>
      <c r="C4" s="171">
        <v>10000</v>
      </c>
      <c r="D4" s="92">
        <v>5889.09</v>
      </c>
      <c r="E4" s="92"/>
      <c r="F4" s="92"/>
      <c r="G4" s="171">
        <v>10000</v>
      </c>
      <c r="H4" s="474">
        <v>10000</v>
      </c>
      <c r="I4" s="20">
        <f>H4-C4</f>
        <v>0</v>
      </c>
      <c r="J4" s="96">
        <f>I4/C4</f>
        <v>0</v>
      </c>
    </row>
    <row r="5" spans="1:12" x14ac:dyDescent="0.25">
      <c r="A5" s="67" t="s">
        <v>48</v>
      </c>
      <c r="B5" s="68" t="s">
        <v>49</v>
      </c>
      <c r="C5" s="92">
        <v>765</v>
      </c>
      <c r="D5" s="92">
        <v>445.31</v>
      </c>
      <c r="E5" s="92"/>
      <c r="F5" s="92"/>
      <c r="G5" s="92">
        <v>765</v>
      </c>
      <c r="H5" s="472">
        <v>765</v>
      </c>
      <c r="I5" s="20">
        <f t="shared" ref="I5:I11" si="0">H5-C5</f>
        <v>0</v>
      </c>
      <c r="J5" s="96">
        <f t="shared" ref="J5:J11" si="1">I5/C5</f>
        <v>0</v>
      </c>
    </row>
    <row r="6" spans="1:12" x14ac:dyDescent="0.25">
      <c r="A6" s="67" t="s">
        <v>176</v>
      </c>
      <c r="B6" s="68" t="s">
        <v>177</v>
      </c>
      <c r="C6" s="92">
        <v>4800</v>
      </c>
      <c r="D6" s="92">
        <v>115.5</v>
      </c>
      <c r="E6" s="69"/>
      <c r="F6" s="7"/>
      <c r="G6" s="92">
        <v>4800</v>
      </c>
      <c r="H6" s="474">
        <v>4800</v>
      </c>
      <c r="I6" s="20">
        <f t="shared" si="0"/>
        <v>0</v>
      </c>
      <c r="J6" s="96">
        <f t="shared" si="1"/>
        <v>0</v>
      </c>
      <c r="L6">
        <f>H4*0.0765</f>
        <v>765</v>
      </c>
    </row>
    <row r="7" spans="1:12" x14ac:dyDescent="0.25">
      <c r="A7" s="67" t="s">
        <v>166</v>
      </c>
      <c r="B7" s="68" t="s">
        <v>178</v>
      </c>
      <c r="C7" s="92">
        <v>100</v>
      </c>
      <c r="D7" s="92">
        <v>0</v>
      </c>
      <c r="E7" s="69"/>
      <c r="F7" s="7"/>
      <c r="G7" s="92">
        <v>100</v>
      </c>
      <c r="H7" s="474">
        <v>100</v>
      </c>
      <c r="I7" s="20">
        <f t="shared" si="0"/>
        <v>0</v>
      </c>
      <c r="J7" s="96">
        <f t="shared" si="1"/>
        <v>0</v>
      </c>
    </row>
    <row r="8" spans="1:12" x14ac:dyDescent="0.25">
      <c r="A8" s="67"/>
      <c r="B8" s="68" t="s">
        <v>179</v>
      </c>
      <c r="C8" s="92">
        <v>1325</v>
      </c>
      <c r="D8" s="92">
        <v>1325</v>
      </c>
      <c r="E8" s="69"/>
      <c r="F8" s="7"/>
      <c r="G8" s="92">
        <v>1325</v>
      </c>
      <c r="H8" s="476">
        <v>1325</v>
      </c>
      <c r="I8" s="20">
        <f t="shared" si="0"/>
        <v>0</v>
      </c>
      <c r="J8" s="96">
        <f t="shared" si="1"/>
        <v>0</v>
      </c>
    </row>
    <row r="9" spans="1:12" ht="12.75" hidden="1" customHeight="1" x14ac:dyDescent="0.25">
      <c r="A9" s="67" t="s">
        <v>180</v>
      </c>
      <c r="B9" s="68" t="s">
        <v>181</v>
      </c>
      <c r="C9" s="92"/>
      <c r="D9" s="92"/>
      <c r="E9" s="69"/>
      <c r="F9" s="7"/>
      <c r="G9" s="92"/>
      <c r="H9" s="472"/>
      <c r="I9" s="20">
        <f t="shared" si="0"/>
        <v>0</v>
      </c>
      <c r="J9" s="96" t="e">
        <f t="shared" si="1"/>
        <v>#DIV/0!</v>
      </c>
    </row>
    <row r="10" spans="1:12" x14ac:dyDescent="0.25">
      <c r="A10" s="67"/>
      <c r="B10" s="68" t="s">
        <v>182</v>
      </c>
      <c r="C10" s="92">
        <v>9000</v>
      </c>
      <c r="D10" s="92">
        <v>0</v>
      </c>
      <c r="E10" s="69"/>
      <c r="F10" s="7"/>
      <c r="G10" s="92">
        <v>0</v>
      </c>
      <c r="H10" s="472">
        <v>0</v>
      </c>
      <c r="I10" s="20">
        <f t="shared" si="0"/>
        <v>-9000</v>
      </c>
      <c r="J10" s="96">
        <f t="shared" si="1"/>
        <v>-1</v>
      </c>
    </row>
    <row r="11" spans="1:12" ht="15.6" x14ac:dyDescent="0.3">
      <c r="A11" s="169" t="s">
        <v>88</v>
      </c>
      <c r="B11" s="62" t="s">
        <v>636</v>
      </c>
      <c r="C11" s="101">
        <f>SUM(C4:C10)</f>
        <v>25990</v>
      </c>
      <c r="D11" s="101">
        <f>SUM(D4:D10)</f>
        <v>7774.9000000000005</v>
      </c>
      <c r="E11" s="77">
        <f>SUM(E4:E10)</f>
        <v>0</v>
      </c>
      <c r="F11" s="7"/>
      <c r="G11" s="176">
        <f>SUM(G4:G10)</f>
        <v>16990</v>
      </c>
      <c r="H11" s="177">
        <f>SUM(H4:H10)</f>
        <v>16990</v>
      </c>
      <c r="I11" s="20">
        <f t="shared" si="0"/>
        <v>-9000</v>
      </c>
      <c r="J11" s="96">
        <f t="shared" si="1"/>
        <v>-0.34628703347441325</v>
      </c>
    </row>
    <row r="12" spans="1:12" x14ac:dyDescent="0.25">
      <c r="B12" s="79"/>
      <c r="C12" s="103"/>
      <c r="D12" s="103"/>
      <c r="E12" s="178"/>
      <c r="I12" s="179"/>
    </row>
    <row r="13" spans="1:12" x14ac:dyDescent="0.25">
      <c r="C13" s="105"/>
      <c r="D13" s="180"/>
      <c r="E13" s="106"/>
      <c r="H13" s="166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L26"/>
  <sheetViews>
    <sheetView topLeftCell="A20" zoomScaleNormal="100" workbookViewId="0">
      <selection activeCell="D23" sqref="D23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  <col min="9" max="9" width="25" customWidth="1"/>
  </cols>
  <sheetData>
    <row r="1" spans="1:12" ht="31.2" x14ac:dyDescent="0.25">
      <c r="A1" s="144"/>
      <c r="B1" s="181" t="s">
        <v>196</v>
      </c>
      <c r="C1" s="86" t="s">
        <v>638</v>
      </c>
      <c r="D1" s="86" t="s">
        <v>642</v>
      </c>
      <c r="E1" s="168" t="s">
        <v>639</v>
      </c>
      <c r="F1" s="59" t="s">
        <v>640</v>
      </c>
      <c r="G1" s="59" t="s">
        <v>35</v>
      </c>
      <c r="H1" s="59" t="s">
        <v>36</v>
      </c>
    </row>
    <row r="2" spans="1:12" ht="15.6" x14ac:dyDescent="0.25">
      <c r="A2" s="61" t="s">
        <v>197</v>
      </c>
      <c r="B2" s="62" t="s">
        <v>198</v>
      </c>
      <c r="C2" s="63"/>
      <c r="D2" s="63"/>
      <c r="E2" s="66"/>
      <c r="F2" s="66"/>
      <c r="G2" s="66"/>
      <c r="H2" s="66"/>
    </row>
    <row r="3" spans="1:12" x14ac:dyDescent="0.25">
      <c r="A3" s="184" t="s">
        <v>647</v>
      </c>
      <c r="B3" s="68" t="s">
        <v>162</v>
      </c>
      <c r="C3" s="52">
        <v>188595</v>
      </c>
      <c r="D3" s="20">
        <v>174480.97</v>
      </c>
      <c r="E3" s="52">
        <v>188595</v>
      </c>
      <c r="F3" s="7">
        <v>247000</v>
      </c>
      <c r="G3" s="20">
        <f t="shared" ref="G3:G10" si="0">F3-C3</f>
        <v>58405</v>
      </c>
      <c r="H3" s="96">
        <f t="shared" ref="H3:H10" si="1">G3/C3</f>
        <v>0.30968477425170338</v>
      </c>
    </row>
    <row r="4" spans="1:12" x14ac:dyDescent="0.25">
      <c r="A4" s="184" t="s">
        <v>648</v>
      </c>
      <c r="B4" s="68" t="s">
        <v>164</v>
      </c>
      <c r="C4" s="52">
        <v>14122</v>
      </c>
      <c r="D4" s="52">
        <v>12953.68</v>
      </c>
      <c r="E4" s="52">
        <v>14122</v>
      </c>
      <c r="F4" s="487">
        <v>15300</v>
      </c>
      <c r="G4" s="20">
        <f t="shared" si="0"/>
        <v>1178</v>
      </c>
      <c r="H4" s="96">
        <f t="shared" si="1"/>
        <v>8.3415946749752154E-2</v>
      </c>
    </row>
    <row r="5" spans="1:12" x14ac:dyDescent="0.25">
      <c r="A5" s="184" t="s">
        <v>199</v>
      </c>
      <c r="B5" s="5" t="s">
        <v>652</v>
      </c>
      <c r="C5" s="52">
        <v>2000</v>
      </c>
      <c r="D5" s="52">
        <v>15826.64</v>
      </c>
      <c r="E5" s="52">
        <v>2000</v>
      </c>
      <c r="F5" s="487">
        <v>2000</v>
      </c>
      <c r="G5" s="20">
        <f t="shared" si="0"/>
        <v>0</v>
      </c>
      <c r="H5" s="96">
        <f t="shared" si="1"/>
        <v>0</v>
      </c>
      <c r="I5" s="35"/>
    </row>
    <row r="6" spans="1:12" x14ac:dyDescent="0.25">
      <c r="A6" s="184" t="s">
        <v>649</v>
      </c>
      <c r="B6" s="68" t="s">
        <v>200</v>
      </c>
      <c r="C6" s="52">
        <v>51042</v>
      </c>
      <c r="D6" s="52">
        <v>40181</v>
      </c>
      <c r="E6" s="52">
        <v>51042</v>
      </c>
      <c r="F6" s="487">
        <v>55636</v>
      </c>
      <c r="G6" s="20">
        <f t="shared" si="0"/>
        <v>4594</v>
      </c>
      <c r="H6" s="96">
        <f t="shared" si="1"/>
        <v>9.000431017593355E-2</v>
      </c>
    </row>
    <row r="7" spans="1:12" x14ac:dyDescent="0.25">
      <c r="A7" s="184" t="s">
        <v>650</v>
      </c>
      <c r="B7" s="68" t="s">
        <v>201</v>
      </c>
      <c r="C7" s="52">
        <v>28237</v>
      </c>
      <c r="D7" s="52">
        <v>16652.14</v>
      </c>
      <c r="E7" s="52">
        <v>28237</v>
      </c>
      <c r="F7" s="488">
        <v>26101</v>
      </c>
      <c r="G7" s="20">
        <f t="shared" si="0"/>
        <v>-2136</v>
      </c>
      <c r="H7" s="96">
        <f t="shared" si="1"/>
        <v>-7.5645429755285612E-2</v>
      </c>
    </row>
    <row r="8" spans="1:12" x14ac:dyDescent="0.25">
      <c r="A8" s="184" t="s">
        <v>651</v>
      </c>
      <c r="B8" s="68" t="s">
        <v>202</v>
      </c>
      <c r="C8" s="52">
        <v>6621</v>
      </c>
      <c r="D8" s="52">
        <v>2151</v>
      </c>
      <c r="E8" s="52">
        <v>6621</v>
      </c>
      <c r="F8" s="488">
        <v>6026</v>
      </c>
      <c r="G8" s="20">
        <f t="shared" si="0"/>
        <v>-595</v>
      </c>
      <c r="H8" s="96">
        <f t="shared" si="1"/>
        <v>-8.9865579217640837E-2</v>
      </c>
    </row>
    <row r="9" spans="1:12" x14ac:dyDescent="0.25">
      <c r="A9" s="184"/>
      <c r="B9" s="68" t="s">
        <v>672</v>
      </c>
      <c r="C9" s="52"/>
      <c r="D9" s="52"/>
      <c r="E9" s="52"/>
      <c r="F9" s="488">
        <v>12995.36</v>
      </c>
      <c r="G9" s="20">
        <f t="shared" si="0"/>
        <v>12995.36</v>
      </c>
      <c r="H9" s="96" t="e">
        <f t="shared" si="1"/>
        <v>#DIV/0!</v>
      </c>
      <c r="I9" t="s">
        <v>687</v>
      </c>
    </row>
    <row r="10" spans="1:12" ht="15.6" x14ac:dyDescent="0.3">
      <c r="A10" s="61" t="s">
        <v>88</v>
      </c>
      <c r="B10" s="62" t="s">
        <v>198</v>
      </c>
      <c r="C10" s="22">
        <f>SUM(C3:C9)</f>
        <v>290617</v>
      </c>
      <c r="D10" s="22">
        <f>SUM(D3:D9)</f>
        <v>262245.43</v>
      </c>
      <c r="E10" s="164">
        <f>SUM(E3:E9)</f>
        <v>290617</v>
      </c>
      <c r="F10" s="22">
        <f>SUM(F3:F9)</f>
        <v>365058.36</v>
      </c>
      <c r="G10" s="20">
        <f t="shared" si="0"/>
        <v>74441.359999999986</v>
      </c>
      <c r="H10" s="96">
        <f t="shared" si="1"/>
        <v>0.25614936497176694</v>
      </c>
      <c r="I10" s="81"/>
    </row>
    <row r="11" spans="1:12" x14ac:dyDescent="0.25">
      <c r="A11" s="186"/>
      <c r="B11" s="187"/>
      <c r="C11" s="7"/>
      <c r="D11" s="7"/>
      <c r="E11" s="7"/>
      <c r="F11" s="7"/>
      <c r="G11" s="20"/>
      <c r="H11" s="96"/>
    </row>
    <row r="12" spans="1:12" ht="45.75" customHeight="1" x14ac:dyDescent="0.25">
      <c r="A12" s="144"/>
      <c r="B12" s="188" t="s">
        <v>203</v>
      </c>
      <c r="C12" s="168" t="str">
        <f t="shared" ref="C12:F12" si="2">C1</f>
        <v>2022 Budget</v>
      </c>
      <c r="D12" s="168" t="str">
        <f t="shared" si="2"/>
        <v xml:space="preserve">2022 Unaudited </v>
      </c>
      <c r="E12" s="168" t="str">
        <f t="shared" si="2"/>
        <v>2023 Default</v>
      </c>
      <c r="F12" s="168" t="str">
        <f t="shared" si="2"/>
        <v>2023 Proposed</v>
      </c>
      <c r="G12" s="168" t="s">
        <v>35</v>
      </c>
      <c r="H12" s="189" t="s">
        <v>36</v>
      </c>
    </row>
    <row r="13" spans="1:12" ht="15.6" x14ac:dyDescent="0.25">
      <c r="A13" s="169" t="s">
        <v>204</v>
      </c>
      <c r="B13" s="62" t="s">
        <v>203</v>
      </c>
      <c r="C13" s="63"/>
      <c r="D13" s="63"/>
      <c r="E13" s="66"/>
      <c r="F13" s="66"/>
      <c r="G13" s="190"/>
      <c r="H13" s="191"/>
    </row>
    <row r="14" spans="1:12" x14ac:dyDescent="0.25">
      <c r="A14" s="184" t="s">
        <v>41</v>
      </c>
      <c r="B14" s="68" t="s">
        <v>205</v>
      </c>
      <c r="C14" s="52">
        <v>7076</v>
      </c>
      <c r="D14" s="52">
        <v>9570</v>
      </c>
      <c r="E14" s="52">
        <v>7076</v>
      </c>
      <c r="F14" s="192">
        <v>9672</v>
      </c>
      <c r="G14" s="20">
        <f>F14-C14</f>
        <v>2596</v>
      </c>
      <c r="H14" s="96">
        <f>G14/C14</f>
        <v>0.36687394007914076</v>
      </c>
      <c r="I14" t="s">
        <v>689</v>
      </c>
      <c r="J14">
        <f>C14*0.03</f>
        <v>212.28</v>
      </c>
      <c r="K14" s="38">
        <f>D14*0.03</f>
        <v>287.09999999999997</v>
      </c>
      <c r="L14" s="38">
        <f>K14+D14</f>
        <v>9857.1</v>
      </c>
    </row>
    <row r="15" spans="1:12" x14ac:dyDescent="0.25">
      <c r="A15" s="184" t="s">
        <v>48</v>
      </c>
      <c r="B15" s="68" t="s">
        <v>206</v>
      </c>
      <c r="C15" s="52">
        <v>541</v>
      </c>
      <c r="D15" s="52">
        <v>732.24</v>
      </c>
      <c r="E15" s="52">
        <v>541</v>
      </c>
      <c r="F15" s="98">
        <v>740</v>
      </c>
      <c r="G15" s="20">
        <f>F15-C15</f>
        <v>199</v>
      </c>
      <c r="H15" s="96">
        <f>G15/C15</f>
        <v>0.36783733826247689</v>
      </c>
    </row>
    <row r="16" spans="1:12" x14ac:dyDescent="0.25">
      <c r="A16" s="184" t="s">
        <v>105</v>
      </c>
      <c r="B16" s="68" t="s">
        <v>207</v>
      </c>
      <c r="C16" s="52">
        <v>5000</v>
      </c>
      <c r="D16" s="52">
        <v>4956.6400000000003</v>
      </c>
      <c r="E16" s="52">
        <v>5000</v>
      </c>
      <c r="F16" s="487">
        <v>5000</v>
      </c>
      <c r="G16" s="20">
        <f>F16-C16</f>
        <v>0</v>
      </c>
      <c r="H16" s="96">
        <f>G16/C16</f>
        <v>0</v>
      </c>
      <c r="K16">
        <v>7.6499999999999999E-2</v>
      </c>
      <c r="L16">
        <f>L14*K16</f>
        <v>754.06815000000006</v>
      </c>
    </row>
    <row r="17" spans="1:9" x14ac:dyDescent="0.25">
      <c r="A17" s="184" t="s">
        <v>128</v>
      </c>
      <c r="B17" s="68" t="s">
        <v>409</v>
      </c>
      <c r="C17" s="52">
        <v>15000</v>
      </c>
      <c r="D17" s="52">
        <v>26140.35</v>
      </c>
      <c r="E17" s="52">
        <v>15000</v>
      </c>
      <c r="F17" s="487">
        <v>15000</v>
      </c>
      <c r="G17" s="20"/>
      <c r="H17" s="96"/>
      <c r="I17" t="s">
        <v>688</v>
      </c>
    </row>
    <row r="18" spans="1:9" x14ac:dyDescent="0.25">
      <c r="A18" s="184"/>
      <c r="B18" s="68" t="s">
        <v>208</v>
      </c>
      <c r="C18" s="52"/>
      <c r="D18" s="52"/>
      <c r="E18" s="52"/>
      <c r="F18" s="52"/>
      <c r="G18" s="20">
        <f>F18-C18</f>
        <v>0</v>
      </c>
      <c r="H18" s="96" t="e">
        <f>G18/C18</f>
        <v>#DIV/0!</v>
      </c>
    </row>
    <row r="19" spans="1:9" ht="15.6" x14ac:dyDescent="0.3">
      <c r="A19" s="169" t="s">
        <v>88</v>
      </c>
      <c r="B19" s="88" t="s">
        <v>209</v>
      </c>
      <c r="C19" s="22">
        <f>SUM(C14:C18)</f>
        <v>27617</v>
      </c>
      <c r="D19" s="22">
        <f>SUM(D14:D18)</f>
        <v>41399.229999999996</v>
      </c>
      <c r="E19" s="22">
        <f>SUM(E14:E18)</f>
        <v>27617</v>
      </c>
      <c r="F19" s="22">
        <f>SUM(F14:F18)</f>
        <v>30412</v>
      </c>
      <c r="G19" s="20">
        <f>F19-C19</f>
        <v>2795</v>
      </c>
      <c r="H19" s="96">
        <f>G19/C19</f>
        <v>0.1012057790491364</v>
      </c>
      <c r="I19" s="81"/>
    </row>
    <row r="20" spans="1:9" ht="46.5" customHeight="1" x14ac:dyDescent="0.25">
      <c r="A20" s="144"/>
      <c r="B20" s="188" t="s">
        <v>210</v>
      </c>
      <c r="C20" s="168" t="str">
        <f>C12</f>
        <v>2022 Budget</v>
      </c>
      <c r="D20" s="168" t="str">
        <f>D12</f>
        <v xml:space="preserve">2022 Unaudited </v>
      </c>
      <c r="E20" s="168" t="str">
        <f t="shared" ref="E20:F20" si="3">E12</f>
        <v>2023 Default</v>
      </c>
      <c r="F20" s="168" t="str">
        <f t="shared" si="3"/>
        <v>2023 Proposed</v>
      </c>
      <c r="G20" s="168" t="s">
        <v>35</v>
      </c>
      <c r="H20" s="189" t="s">
        <v>36</v>
      </c>
    </row>
    <row r="21" spans="1:9" ht="15.6" x14ac:dyDescent="0.25">
      <c r="A21" s="169" t="s">
        <v>211</v>
      </c>
      <c r="B21" s="88" t="s">
        <v>212</v>
      </c>
      <c r="C21" s="63"/>
      <c r="D21" s="63"/>
      <c r="E21" s="193"/>
      <c r="F21" s="66"/>
      <c r="G21" s="190"/>
      <c r="H21" s="191"/>
    </row>
    <row r="22" spans="1:9" x14ac:dyDescent="0.25">
      <c r="A22" s="67" t="s">
        <v>41</v>
      </c>
      <c r="B22" s="194" t="s">
        <v>213</v>
      </c>
      <c r="C22" s="52">
        <v>2000</v>
      </c>
      <c r="D22" s="52">
        <v>962.5</v>
      </c>
      <c r="E22" s="52">
        <v>2000</v>
      </c>
      <c r="F22" s="52">
        <v>2000</v>
      </c>
      <c r="G22" s="20">
        <f>F22-C22</f>
        <v>0</v>
      </c>
      <c r="H22" s="96">
        <f>G22/C22</f>
        <v>0</v>
      </c>
    </row>
    <row r="23" spans="1:9" x14ac:dyDescent="0.25">
      <c r="A23" s="67" t="s">
        <v>105</v>
      </c>
      <c r="B23" s="100" t="s">
        <v>214</v>
      </c>
      <c r="C23" s="52">
        <v>200</v>
      </c>
      <c r="D23" s="52">
        <v>29</v>
      </c>
      <c r="E23" s="52">
        <v>200</v>
      </c>
      <c r="F23" s="52">
        <v>200</v>
      </c>
      <c r="G23" s="20">
        <f>F23-C23</f>
        <v>0</v>
      </c>
      <c r="H23" s="96">
        <f>G23/C23</f>
        <v>0</v>
      </c>
    </row>
    <row r="24" spans="1:9" ht="15.6" x14ac:dyDescent="0.3">
      <c r="A24" s="169" t="s">
        <v>88</v>
      </c>
      <c r="B24" s="88" t="s">
        <v>212</v>
      </c>
      <c r="C24" s="22">
        <f t="shared" ref="C24:F24" si="4">SUM(C22:C23)</f>
        <v>2200</v>
      </c>
      <c r="D24" s="22">
        <f t="shared" si="4"/>
        <v>991.5</v>
      </c>
      <c r="E24" s="22">
        <f t="shared" si="4"/>
        <v>2200</v>
      </c>
      <c r="F24" s="22">
        <f t="shared" si="4"/>
        <v>2200</v>
      </c>
      <c r="G24" s="20">
        <f>F24-C24</f>
        <v>0</v>
      </c>
      <c r="H24" s="96">
        <f>G24/C24</f>
        <v>0</v>
      </c>
      <c r="I24" s="38"/>
    </row>
    <row r="25" spans="1:9" x14ac:dyDescent="0.25">
      <c r="C25" s="80"/>
      <c r="D25" s="80"/>
    </row>
    <row r="26" spans="1:9" x14ac:dyDescent="0.25">
      <c r="C26" s="80"/>
      <c r="D26" s="80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S55"/>
  <sheetViews>
    <sheetView topLeftCell="A27" zoomScaleNormal="100" workbookViewId="0">
      <selection activeCell="D28" sqref="D28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9" ht="78" x14ac:dyDescent="0.25">
      <c r="A1" s="196"/>
      <c r="B1" s="197" t="s">
        <v>215</v>
      </c>
      <c r="C1" s="86" t="s">
        <v>638</v>
      </c>
      <c r="D1" s="86" t="s">
        <v>642</v>
      </c>
      <c r="E1" s="86" t="str">
        <f>'[1]Adv-Reg-Prop.Liab-Oth Gov 2020'!E19</f>
        <v>2019 Unaudited 09/30/2018</v>
      </c>
      <c r="F1" s="198" t="s">
        <v>171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9" ht="15.6" x14ac:dyDescent="0.25">
      <c r="A2" s="199" t="s">
        <v>216</v>
      </c>
      <c r="B2" s="62" t="s">
        <v>217</v>
      </c>
      <c r="C2" s="200"/>
      <c r="D2" s="200"/>
      <c r="E2" s="200"/>
      <c r="F2" s="118"/>
      <c r="G2" s="201"/>
      <c r="H2" s="91"/>
      <c r="I2" s="66"/>
      <c r="J2" s="202"/>
    </row>
    <row r="3" spans="1:19" x14ac:dyDescent="0.25">
      <c r="A3" s="184" t="s">
        <v>218</v>
      </c>
      <c r="B3" s="68" t="s">
        <v>219</v>
      </c>
      <c r="C3" s="203">
        <v>81491</v>
      </c>
      <c r="D3" s="116">
        <v>83474.19</v>
      </c>
      <c r="E3" s="116"/>
      <c r="F3" s="118"/>
      <c r="G3" s="203">
        <v>81491</v>
      </c>
      <c r="H3" s="493">
        <f t="shared" ref="H3:H4" si="0">M3</f>
        <v>83935.73</v>
      </c>
      <c r="I3" s="204">
        <f t="shared" ref="I3:I30" si="1">H3-C3</f>
        <v>2444.7299999999959</v>
      </c>
      <c r="J3" s="96">
        <f>I3/C3</f>
        <v>2.999999999999995E-2</v>
      </c>
      <c r="L3">
        <f>C3*0.03</f>
        <v>2444.73</v>
      </c>
      <c r="M3" s="205">
        <f>C3+L3</f>
        <v>83935.73</v>
      </c>
    </row>
    <row r="4" spans="1:19" x14ac:dyDescent="0.25">
      <c r="A4" s="184" t="s">
        <v>41</v>
      </c>
      <c r="B4" s="68" t="s">
        <v>221</v>
      </c>
      <c r="C4" s="92">
        <v>281643</v>
      </c>
      <c r="D4" s="92">
        <v>249164.23</v>
      </c>
      <c r="E4" s="97"/>
      <c r="F4" s="93"/>
      <c r="G4" s="92">
        <v>281643</v>
      </c>
      <c r="H4" s="478">
        <f t="shared" si="0"/>
        <v>290092.28999999998</v>
      </c>
      <c r="I4" s="204">
        <f t="shared" si="1"/>
        <v>8449.289999999979</v>
      </c>
      <c r="J4" s="96">
        <f>I4/C4</f>
        <v>2.9999999999999926E-2</v>
      </c>
      <c r="L4">
        <f>C4*0.03</f>
        <v>8449.2899999999991</v>
      </c>
      <c r="M4" s="205">
        <f>C4+L4</f>
        <v>290092.28999999998</v>
      </c>
    </row>
    <row r="5" spans="1:19" x14ac:dyDescent="0.25">
      <c r="A5" s="184" t="s">
        <v>159</v>
      </c>
      <c r="B5" s="68" t="s">
        <v>222</v>
      </c>
      <c r="C5" s="92">
        <v>1000</v>
      </c>
      <c r="D5" s="92">
        <v>23977</v>
      </c>
      <c r="E5" s="92"/>
      <c r="F5" s="206"/>
      <c r="G5" s="92">
        <v>1000</v>
      </c>
      <c r="H5" s="478">
        <v>1000</v>
      </c>
      <c r="I5" s="204">
        <f t="shared" si="1"/>
        <v>0</v>
      </c>
      <c r="J5" s="96">
        <f>I5/C5</f>
        <v>0</v>
      </c>
      <c r="M5" s="205">
        <f>SUM(M3:M4)</f>
        <v>374028.01999999996</v>
      </c>
      <c r="N5" s="500">
        <f>M5*H34</f>
        <v>126720.69317599999</v>
      </c>
    </row>
    <row r="6" spans="1:19" x14ac:dyDescent="0.25">
      <c r="A6" s="184"/>
      <c r="B6" s="68" t="s">
        <v>699</v>
      </c>
      <c r="C6" s="92"/>
      <c r="D6" s="92"/>
      <c r="E6" s="92"/>
      <c r="F6" s="206"/>
      <c r="G6" s="92"/>
      <c r="H6" s="478">
        <v>7000</v>
      </c>
      <c r="I6" s="204">
        <f t="shared" si="1"/>
        <v>7000</v>
      </c>
      <c r="J6" s="96" t="e">
        <f t="shared" ref="J6:J11" si="2">I6/C6</f>
        <v>#DIV/0!</v>
      </c>
      <c r="M6" s="205"/>
      <c r="N6" s="500"/>
    </row>
    <row r="7" spans="1:19" x14ac:dyDescent="0.25">
      <c r="A7" s="184" t="s">
        <v>121</v>
      </c>
      <c r="B7" s="68" t="s">
        <v>223</v>
      </c>
      <c r="C7" s="92">
        <v>20000</v>
      </c>
      <c r="D7" s="92">
        <v>17761.23</v>
      </c>
      <c r="E7" s="92"/>
      <c r="F7" s="206"/>
      <c r="G7" s="92">
        <v>20000</v>
      </c>
      <c r="H7" s="478">
        <v>20000</v>
      </c>
      <c r="I7" s="204">
        <f t="shared" si="1"/>
        <v>0</v>
      </c>
      <c r="J7" s="96">
        <f t="shared" si="2"/>
        <v>0</v>
      </c>
      <c r="M7" s="500">
        <f>M5*H33</f>
        <v>5423.4062899999999</v>
      </c>
    </row>
    <row r="8" spans="1:19" x14ac:dyDescent="0.25">
      <c r="A8" s="184" t="s">
        <v>624</v>
      </c>
      <c r="B8" s="68" t="s">
        <v>625</v>
      </c>
      <c r="C8" s="92"/>
      <c r="D8" s="92"/>
      <c r="E8" s="92"/>
      <c r="F8" s="206"/>
      <c r="G8" s="92"/>
      <c r="H8" s="478"/>
      <c r="I8" s="204">
        <f t="shared" si="1"/>
        <v>0</v>
      </c>
      <c r="J8" s="96" t="e">
        <f t="shared" si="2"/>
        <v>#DIV/0!</v>
      </c>
    </row>
    <row r="9" spans="1:19" x14ac:dyDescent="0.25">
      <c r="A9" s="184" t="s">
        <v>653</v>
      </c>
      <c r="B9" s="68" t="s">
        <v>220</v>
      </c>
      <c r="C9" s="203">
        <v>3448</v>
      </c>
      <c r="D9" s="116">
        <v>0</v>
      </c>
      <c r="E9" s="116"/>
      <c r="F9" s="118"/>
      <c r="G9" s="203">
        <v>3448</v>
      </c>
      <c r="H9" s="493">
        <v>3881</v>
      </c>
      <c r="I9" s="204">
        <f t="shared" si="1"/>
        <v>433</v>
      </c>
      <c r="J9" s="96">
        <f t="shared" si="2"/>
        <v>0.12558004640371229</v>
      </c>
      <c r="K9" t="s">
        <v>685</v>
      </c>
    </row>
    <row r="10" spans="1:19" x14ac:dyDescent="0.25">
      <c r="A10" s="184" t="s">
        <v>48</v>
      </c>
      <c r="B10" s="68" t="s">
        <v>49</v>
      </c>
      <c r="C10" s="92">
        <v>5620</v>
      </c>
      <c r="D10" s="92">
        <v>6215.41</v>
      </c>
      <c r="E10" s="97"/>
      <c r="F10" s="19"/>
      <c r="G10" s="92">
        <v>5620</v>
      </c>
      <c r="H10" s="478">
        <v>6500</v>
      </c>
      <c r="I10" s="204">
        <f t="shared" si="1"/>
        <v>880</v>
      </c>
      <c r="J10" s="96">
        <f t="shared" si="2"/>
        <v>0.15658362989323843</v>
      </c>
    </row>
    <row r="11" spans="1:19" x14ac:dyDescent="0.25">
      <c r="A11" s="184" t="s">
        <v>50</v>
      </c>
      <c r="B11" s="68" t="s">
        <v>51</v>
      </c>
      <c r="C11" s="92">
        <v>124533</v>
      </c>
      <c r="D11" s="92">
        <v>120299.28</v>
      </c>
      <c r="E11" s="97"/>
      <c r="F11" s="19"/>
      <c r="G11" s="92">
        <v>124533</v>
      </c>
      <c r="H11" s="478">
        <v>126721</v>
      </c>
      <c r="I11" s="204">
        <f t="shared" si="1"/>
        <v>2188</v>
      </c>
      <c r="J11" s="96">
        <f t="shared" si="2"/>
        <v>1.7569640175696403E-2</v>
      </c>
      <c r="M11" s="207"/>
    </row>
    <row r="12" spans="1:19" ht="12" customHeight="1" x14ac:dyDescent="0.25">
      <c r="A12" s="184" t="s">
        <v>54</v>
      </c>
      <c r="B12" s="68" t="s">
        <v>224</v>
      </c>
      <c r="C12" s="92">
        <v>6800</v>
      </c>
      <c r="D12" s="92">
        <v>7862.49</v>
      </c>
      <c r="E12" s="92"/>
      <c r="F12" s="206"/>
      <c r="G12" s="92">
        <v>6800</v>
      </c>
      <c r="H12" s="478">
        <v>7600</v>
      </c>
      <c r="I12" s="204">
        <f t="shared" si="1"/>
        <v>800</v>
      </c>
      <c r="J12" s="96">
        <f t="shared" ref="J12:J30" si="3">I12/C12</f>
        <v>0.11764705882352941</v>
      </c>
    </row>
    <row r="13" spans="1:19" x14ac:dyDescent="0.25">
      <c r="A13" s="184" t="s">
        <v>105</v>
      </c>
      <c r="B13" s="68" t="s">
        <v>225</v>
      </c>
      <c r="C13" s="171">
        <v>10358</v>
      </c>
      <c r="D13" s="92">
        <v>526.74</v>
      </c>
      <c r="E13" s="92"/>
      <c r="F13" s="206"/>
      <c r="G13" s="171">
        <v>10358</v>
      </c>
      <c r="H13" s="479">
        <v>7000</v>
      </c>
      <c r="I13" s="204">
        <f t="shared" si="1"/>
        <v>-3358</v>
      </c>
      <c r="J13" s="96">
        <f t="shared" si="3"/>
        <v>-0.3241938598184978</v>
      </c>
      <c r="K13" t="s">
        <v>686</v>
      </c>
    </row>
    <row r="14" spans="1:19" x14ac:dyDescent="0.25">
      <c r="A14" s="184" t="s">
        <v>226</v>
      </c>
      <c r="B14" s="68" t="s">
        <v>227</v>
      </c>
      <c r="C14" s="92">
        <v>1000</v>
      </c>
      <c r="D14" s="92">
        <v>240</v>
      </c>
      <c r="E14" s="92"/>
      <c r="F14" s="206"/>
      <c r="G14" s="92">
        <v>1000</v>
      </c>
      <c r="H14" s="478">
        <v>500</v>
      </c>
      <c r="I14" s="204">
        <f t="shared" si="1"/>
        <v>-500</v>
      </c>
      <c r="J14" s="96">
        <f t="shared" si="3"/>
        <v>-0.5</v>
      </c>
    </row>
    <row r="15" spans="1:19" x14ac:dyDescent="0.25">
      <c r="A15" s="184" t="s">
        <v>72</v>
      </c>
      <c r="B15" s="68" t="s">
        <v>73</v>
      </c>
      <c r="C15" s="171">
        <v>2500</v>
      </c>
      <c r="D15" s="92">
        <v>657</v>
      </c>
      <c r="E15" s="92"/>
      <c r="F15" s="206"/>
      <c r="G15" s="171">
        <v>2500</v>
      </c>
      <c r="H15" s="479">
        <v>2500</v>
      </c>
      <c r="I15" s="204">
        <f t="shared" si="1"/>
        <v>0</v>
      </c>
      <c r="J15" s="96">
        <f t="shared" si="3"/>
        <v>0</v>
      </c>
      <c r="S15">
        <f>7000*0.0765</f>
        <v>535.5</v>
      </c>
    </row>
    <row r="16" spans="1:19" x14ac:dyDescent="0.25">
      <c r="A16" s="184" t="s">
        <v>228</v>
      </c>
      <c r="B16" s="68" t="s">
        <v>75</v>
      </c>
      <c r="C16" s="171">
        <v>450</v>
      </c>
      <c r="D16" s="92">
        <v>217</v>
      </c>
      <c r="E16" s="92"/>
      <c r="F16" s="206"/>
      <c r="G16" s="171">
        <v>450</v>
      </c>
      <c r="H16" s="479">
        <v>450</v>
      </c>
      <c r="I16" s="204">
        <f t="shared" si="1"/>
        <v>0</v>
      </c>
      <c r="J16" s="96">
        <f t="shared" si="3"/>
        <v>0</v>
      </c>
      <c r="Q16">
        <v>398909</v>
      </c>
    </row>
    <row r="17" spans="1:17" x14ac:dyDescent="0.25">
      <c r="A17" s="184" t="s">
        <v>74</v>
      </c>
      <c r="B17" s="68" t="s">
        <v>229</v>
      </c>
      <c r="C17" s="171">
        <v>3600</v>
      </c>
      <c r="D17" s="92">
        <v>2092</v>
      </c>
      <c r="E17" s="92"/>
      <c r="F17" s="206"/>
      <c r="G17" s="171">
        <v>3600</v>
      </c>
      <c r="H17" s="479">
        <v>3600</v>
      </c>
      <c r="I17" s="204">
        <f t="shared" si="1"/>
        <v>0</v>
      </c>
      <c r="J17" s="96">
        <f t="shared" si="3"/>
        <v>0</v>
      </c>
    </row>
    <row r="18" spans="1:17" x14ac:dyDescent="0.25">
      <c r="A18" s="184" t="s">
        <v>110</v>
      </c>
      <c r="B18" s="68" t="s">
        <v>230</v>
      </c>
      <c r="C18" s="171">
        <v>15330</v>
      </c>
      <c r="D18" s="92">
        <v>9997.56</v>
      </c>
      <c r="E18" s="92"/>
      <c r="F18" s="206"/>
      <c r="G18" s="171">
        <v>15330</v>
      </c>
      <c r="H18" s="479">
        <v>15000</v>
      </c>
      <c r="I18" s="204">
        <f t="shared" si="1"/>
        <v>-330</v>
      </c>
      <c r="J18" s="96">
        <f t="shared" si="3"/>
        <v>-2.1526418786692758E-2</v>
      </c>
      <c r="Q18">
        <f>Q16*0.0145</f>
        <v>5784.1805000000004</v>
      </c>
    </row>
    <row r="19" spans="1:17" x14ac:dyDescent="0.25">
      <c r="A19" s="184" t="s">
        <v>192</v>
      </c>
      <c r="B19" s="68" t="s">
        <v>231</v>
      </c>
      <c r="C19" s="171"/>
      <c r="D19" s="92"/>
      <c r="E19" s="92"/>
      <c r="F19" s="19"/>
      <c r="G19" s="171"/>
      <c r="H19" s="479"/>
      <c r="I19" s="204">
        <f t="shared" si="1"/>
        <v>0</v>
      </c>
      <c r="J19" s="96" t="e">
        <f t="shared" si="3"/>
        <v>#DIV/0!</v>
      </c>
    </row>
    <row r="20" spans="1:17" x14ac:dyDescent="0.25">
      <c r="A20" s="184" t="s">
        <v>232</v>
      </c>
      <c r="B20" s="68" t="s">
        <v>233</v>
      </c>
      <c r="C20" s="171">
        <v>2500</v>
      </c>
      <c r="D20" s="92">
        <v>2476</v>
      </c>
      <c r="E20" s="92"/>
      <c r="F20" s="19"/>
      <c r="G20" s="171">
        <v>2500</v>
      </c>
      <c r="H20" s="92">
        <v>1250</v>
      </c>
      <c r="I20" s="204">
        <f t="shared" si="1"/>
        <v>-1250</v>
      </c>
      <c r="J20" s="96">
        <f t="shared" si="3"/>
        <v>-0.5</v>
      </c>
    </row>
    <row r="21" spans="1:17" x14ac:dyDescent="0.25">
      <c r="A21" s="184" t="s">
        <v>234</v>
      </c>
      <c r="B21" s="68" t="s">
        <v>235</v>
      </c>
      <c r="C21" s="171">
        <v>2500</v>
      </c>
      <c r="D21" s="92">
        <v>1196.9000000000001</v>
      </c>
      <c r="E21" s="92"/>
      <c r="F21" s="19"/>
      <c r="G21" s="171">
        <v>2500</v>
      </c>
      <c r="H21" s="92">
        <v>2500</v>
      </c>
      <c r="I21" s="204">
        <f t="shared" si="1"/>
        <v>0</v>
      </c>
      <c r="J21" s="96">
        <f t="shared" si="3"/>
        <v>0</v>
      </c>
    </row>
    <row r="22" spans="1:17" x14ac:dyDescent="0.25">
      <c r="A22" s="184" t="s">
        <v>236</v>
      </c>
      <c r="B22" s="68" t="s">
        <v>237</v>
      </c>
      <c r="C22" s="171">
        <v>2500</v>
      </c>
      <c r="D22" s="92">
        <v>1660</v>
      </c>
      <c r="E22" s="92"/>
      <c r="F22" s="19"/>
      <c r="G22" s="171">
        <v>2500</v>
      </c>
      <c r="H22" s="92">
        <v>2500</v>
      </c>
      <c r="I22" s="204">
        <f t="shared" si="1"/>
        <v>0</v>
      </c>
      <c r="J22" s="96">
        <f t="shared" si="3"/>
        <v>0</v>
      </c>
    </row>
    <row r="23" spans="1:17" x14ac:dyDescent="0.25">
      <c r="A23" s="184" t="s">
        <v>238</v>
      </c>
      <c r="B23" s="68" t="s">
        <v>239</v>
      </c>
      <c r="C23" s="171">
        <v>2500</v>
      </c>
      <c r="D23" s="92">
        <v>1655.64</v>
      </c>
      <c r="E23" s="92"/>
      <c r="F23" s="19"/>
      <c r="G23" s="171">
        <v>2500</v>
      </c>
      <c r="H23" s="92">
        <v>2500</v>
      </c>
      <c r="I23" s="204">
        <f t="shared" si="1"/>
        <v>0</v>
      </c>
      <c r="J23" s="96">
        <f t="shared" si="3"/>
        <v>0</v>
      </c>
    </row>
    <row r="24" spans="1:17" x14ac:dyDescent="0.25">
      <c r="A24" s="184"/>
      <c r="B24" s="68" t="s">
        <v>702</v>
      </c>
      <c r="C24" s="171"/>
      <c r="D24" s="92"/>
      <c r="E24" s="92"/>
      <c r="F24" s="19"/>
      <c r="G24" s="171"/>
      <c r="H24" s="92">
        <v>1820</v>
      </c>
      <c r="I24" s="204">
        <f t="shared" si="1"/>
        <v>1820</v>
      </c>
      <c r="J24" s="96" t="e">
        <f t="shared" si="3"/>
        <v>#DIV/0!</v>
      </c>
    </row>
    <row r="25" spans="1:17" x14ac:dyDescent="0.25">
      <c r="A25" s="184" t="s">
        <v>76</v>
      </c>
      <c r="B25" s="68" t="s">
        <v>240</v>
      </c>
      <c r="C25" s="92">
        <v>2500</v>
      </c>
      <c r="D25" s="92">
        <v>2252.3200000000002</v>
      </c>
      <c r="E25" s="92"/>
      <c r="F25" s="19"/>
      <c r="G25" s="92">
        <v>2500</v>
      </c>
      <c r="H25" s="92">
        <v>1500</v>
      </c>
      <c r="I25" s="204">
        <f t="shared" si="1"/>
        <v>-1000</v>
      </c>
      <c r="J25" s="96">
        <f t="shared" si="3"/>
        <v>-0.4</v>
      </c>
    </row>
    <row r="26" spans="1:17" x14ac:dyDescent="0.25">
      <c r="A26" s="184" t="s">
        <v>241</v>
      </c>
      <c r="B26" s="68" t="s">
        <v>111</v>
      </c>
      <c r="C26" s="171">
        <v>1100</v>
      </c>
      <c r="D26" s="92">
        <v>0</v>
      </c>
      <c r="E26" s="92"/>
      <c r="F26" s="19"/>
      <c r="G26" s="171">
        <v>1100</v>
      </c>
      <c r="H26" s="92">
        <v>500</v>
      </c>
      <c r="I26" s="204">
        <f t="shared" si="1"/>
        <v>-600</v>
      </c>
      <c r="J26" s="96">
        <f t="shared" si="3"/>
        <v>-0.54545454545454541</v>
      </c>
    </row>
    <row r="27" spans="1:17" x14ac:dyDescent="0.25">
      <c r="A27" s="184" t="s">
        <v>80</v>
      </c>
      <c r="B27" s="68" t="s">
        <v>242</v>
      </c>
      <c r="C27" s="92">
        <v>2000</v>
      </c>
      <c r="D27" s="92">
        <v>401</v>
      </c>
      <c r="E27" s="92"/>
      <c r="F27" s="19"/>
      <c r="G27" s="92">
        <v>2000</v>
      </c>
      <c r="H27" s="92">
        <v>500</v>
      </c>
      <c r="I27" s="204">
        <f t="shared" si="1"/>
        <v>-1500</v>
      </c>
      <c r="J27" s="96">
        <f t="shared" si="3"/>
        <v>-0.75</v>
      </c>
    </row>
    <row r="28" spans="1:17" x14ac:dyDescent="0.25">
      <c r="A28" s="184" t="s">
        <v>243</v>
      </c>
      <c r="B28" s="68" t="s">
        <v>244</v>
      </c>
      <c r="C28" s="92">
        <v>1500</v>
      </c>
      <c r="D28" s="92">
        <v>552</v>
      </c>
      <c r="E28" s="92"/>
      <c r="F28" s="19"/>
      <c r="G28" s="92">
        <v>1500</v>
      </c>
      <c r="H28" s="92">
        <v>1500</v>
      </c>
      <c r="I28" s="204">
        <f t="shared" si="1"/>
        <v>0</v>
      </c>
      <c r="J28" s="96">
        <f t="shared" si="3"/>
        <v>0</v>
      </c>
    </row>
    <row r="29" spans="1:17" x14ac:dyDescent="0.25">
      <c r="A29" s="184" t="s">
        <v>245</v>
      </c>
      <c r="B29" s="68" t="s">
        <v>246</v>
      </c>
      <c r="C29" s="171">
        <v>4000</v>
      </c>
      <c r="D29" s="92">
        <v>2497</v>
      </c>
      <c r="E29" s="92"/>
      <c r="F29" s="19"/>
      <c r="G29" s="171">
        <v>4000</v>
      </c>
      <c r="H29" s="92">
        <v>4000</v>
      </c>
      <c r="I29" s="204">
        <f t="shared" si="1"/>
        <v>0</v>
      </c>
      <c r="J29" s="96">
        <f t="shared" si="3"/>
        <v>0</v>
      </c>
    </row>
    <row r="30" spans="1:17" ht="15.6" x14ac:dyDescent="0.3">
      <c r="A30" s="208" t="s">
        <v>88</v>
      </c>
      <c r="B30" s="208" t="s">
        <v>217</v>
      </c>
      <c r="C30" s="209">
        <f>SUM(C3:C29)</f>
        <v>578873</v>
      </c>
      <c r="D30" s="209">
        <f>SUM(D3:D29)</f>
        <v>535174.98999999987</v>
      </c>
      <c r="E30" s="209">
        <f>SUM(E3:E29)</f>
        <v>0</v>
      </c>
      <c r="F30" s="209">
        <f>SUM(F3:F28)</f>
        <v>0</v>
      </c>
      <c r="G30" s="164">
        <f>SUM(G3:G29)</f>
        <v>578873</v>
      </c>
      <c r="H30" s="480">
        <f>SUM(H3:H29)</f>
        <v>594350.02</v>
      </c>
      <c r="I30" s="204">
        <f t="shared" si="1"/>
        <v>15477.020000000019</v>
      </c>
      <c r="J30" s="96">
        <f t="shared" si="3"/>
        <v>2.6736468966422719E-2</v>
      </c>
    </row>
    <row r="32" spans="1:17" x14ac:dyDescent="0.25">
      <c r="D32" s="107"/>
    </row>
    <row r="33" spans="8:8" x14ac:dyDescent="0.25">
      <c r="H33" s="103">
        <v>1.4500000000000001E-2</v>
      </c>
    </row>
    <row r="34" spans="8:8" x14ac:dyDescent="0.25">
      <c r="H34" s="210">
        <v>0.33879999999999999</v>
      </c>
    </row>
    <row r="43" spans="8:8" hidden="1" x14ac:dyDescent="0.25"/>
    <row r="44" spans="8:8" hidden="1" x14ac:dyDescent="0.25"/>
    <row r="45" spans="8:8" hidden="1" x14ac:dyDescent="0.25"/>
    <row r="46" spans="8:8" hidden="1" x14ac:dyDescent="0.25"/>
    <row r="47" spans="8:8" hidden="1" x14ac:dyDescent="0.25"/>
    <row r="48" spans="8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6" zoomScaleNormal="100" workbookViewId="0">
      <selection activeCell="D29" sqref="D29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38" customWidth="1"/>
    <col min="5" max="5" width="13.33203125" style="238" hidden="1" customWidth="1"/>
    <col min="6" max="6" width="20.44140625" hidden="1" customWidth="1"/>
    <col min="7" max="7" width="12.109375" customWidth="1"/>
    <col min="8" max="8" width="13.33203125" style="107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96"/>
      <c r="B1" s="181" t="s">
        <v>247</v>
      </c>
      <c r="C1" s="86" t="s">
        <v>638</v>
      </c>
      <c r="D1" s="86" t="s">
        <v>642</v>
      </c>
      <c r="E1" s="86" t="str">
        <f>'[1]Police 2020'!E1</f>
        <v>2019 Unaudited 09/30/2018</v>
      </c>
      <c r="F1" s="146" t="s">
        <v>248</v>
      </c>
      <c r="G1" s="211" t="s">
        <v>639</v>
      </c>
      <c r="H1" s="168" t="s">
        <v>640</v>
      </c>
      <c r="I1" s="59" t="s">
        <v>35</v>
      </c>
      <c r="J1" s="59" t="s">
        <v>36</v>
      </c>
    </row>
    <row r="2" spans="1:12" ht="15.6" x14ac:dyDescent="0.25">
      <c r="A2" s="61" t="s">
        <v>249</v>
      </c>
      <c r="B2" s="62" t="s">
        <v>247</v>
      </c>
      <c r="C2" s="212"/>
      <c r="D2" s="212"/>
      <c r="E2" s="213"/>
      <c r="F2" s="7"/>
      <c r="G2" s="66"/>
      <c r="H2" s="214"/>
      <c r="I2" s="66"/>
      <c r="J2" s="66"/>
    </row>
    <row r="3" spans="1:12" ht="15.75" customHeight="1" x14ac:dyDescent="0.25">
      <c r="A3" s="215" t="s">
        <v>218</v>
      </c>
      <c r="B3" s="216" t="s">
        <v>250</v>
      </c>
      <c r="C3" s="219">
        <v>57806</v>
      </c>
      <c r="D3" s="217">
        <v>60212.92</v>
      </c>
      <c r="E3" s="217"/>
      <c r="F3" s="218"/>
      <c r="G3" s="219">
        <v>57806</v>
      </c>
      <c r="H3" s="482">
        <v>59540</v>
      </c>
      <c r="I3" s="220">
        <f t="shared" ref="I3:I27" si="0">H3-C3</f>
        <v>1734</v>
      </c>
      <c r="J3" s="221">
        <f>I3/C3</f>
        <v>2.9996886136387225E-2</v>
      </c>
      <c r="L3" s="28"/>
    </row>
    <row r="4" spans="1:12" ht="15.75" customHeight="1" x14ac:dyDescent="0.25">
      <c r="A4" s="215" t="s">
        <v>41</v>
      </c>
      <c r="B4" s="216" t="s">
        <v>252</v>
      </c>
      <c r="C4" s="217">
        <v>55000</v>
      </c>
      <c r="D4" s="217">
        <v>78216</v>
      </c>
      <c r="E4" s="217"/>
      <c r="F4" s="222"/>
      <c r="G4" s="217">
        <v>55000</v>
      </c>
      <c r="H4" s="482">
        <v>60000</v>
      </c>
      <c r="I4" s="220">
        <f t="shared" si="0"/>
        <v>5000</v>
      </c>
      <c r="J4" s="221">
        <f>I4/C4</f>
        <v>9.0909090909090912E-2</v>
      </c>
    </row>
    <row r="5" spans="1:12" ht="15.75" customHeight="1" x14ac:dyDescent="0.25">
      <c r="A5" s="223" t="s">
        <v>121</v>
      </c>
      <c r="B5" s="224" t="s">
        <v>253</v>
      </c>
      <c r="C5" s="225">
        <v>1500</v>
      </c>
      <c r="D5" s="225">
        <v>1500</v>
      </c>
      <c r="E5" s="225"/>
      <c r="F5" s="218"/>
      <c r="G5" s="225">
        <v>1500</v>
      </c>
      <c r="H5" s="483">
        <v>1500</v>
      </c>
      <c r="I5" s="220">
        <f t="shared" si="0"/>
        <v>0</v>
      </c>
      <c r="J5" s="221">
        <f>I5/C5</f>
        <v>0</v>
      </c>
    </row>
    <row r="6" spans="1:12" ht="13.8" x14ac:dyDescent="0.25">
      <c r="A6" s="215" t="s">
        <v>626</v>
      </c>
      <c r="B6" s="216" t="s">
        <v>251</v>
      </c>
      <c r="C6" s="219">
        <v>500</v>
      </c>
      <c r="D6" s="217">
        <v>0</v>
      </c>
      <c r="E6" s="217"/>
      <c r="F6" s="218"/>
      <c r="G6" s="219">
        <v>500</v>
      </c>
      <c r="H6" s="481">
        <v>500</v>
      </c>
      <c r="I6" s="220">
        <f t="shared" si="0"/>
        <v>0</v>
      </c>
      <c r="J6" s="221">
        <v>0</v>
      </c>
    </row>
    <row r="7" spans="1:12" ht="13.8" x14ac:dyDescent="0.25">
      <c r="A7" s="215" t="s">
        <v>653</v>
      </c>
      <c r="B7" s="216" t="s">
        <v>220</v>
      </c>
      <c r="C7" s="219">
        <v>2446</v>
      </c>
      <c r="D7" s="217">
        <v>0</v>
      </c>
      <c r="E7" s="217"/>
      <c r="F7" s="218"/>
      <c r="G7" s="219">
        <v>2446</v>
      </c>
      <c r="H7" s="482">
        <v>2748</v>
      </c>
      <c r="I7" s="220">
        <f t="shared" si="0"/>
        <v>302</v>
      </c>
      <c r="J7" s="221">
        <v>0</v>
      </c>
    </row>
    <row r="8" spans="1:12" ht="13.8" x14ac:dyDescent="0.25">
      <c r="A8" s="215" t="s">
        <v>48</v>
      </c>
      <c r="B8" s="216" t="s">
        <v>100</v>
      </c>
      <c r="C8" s="228">
        <v>5509</v>
      </c>
      <c r="D8" s="225">
        <v>7292.17</v>
      </c>
      <c r="E8" s="225"/>
      <c r="F8" s="218"/>
      <c r="G8" s="228">
        <v>5509</v>
      </c>
      <c r="H8" s="483">
        <v>5573</v>
      </c>
      <c r="I8" s="220">
        <f t="shared" si="0"/>
        <v>64</v>
      </c>
      <c r="J8" s="221">
        <f t="shared" ref="J8:J18" si="1">I8/C8</f>
        <v>1.1617353421673625E-2</v>
      </c>
    </row>
    <row r="9" spans="1:12" ht="13.8" x14ac:dyDescent="0.25">
      <c r="A9" s="215" t="s">
        <v>50</v>
      </c>
      <c r="B9" s="216" t="s">
        <v>51</v>
      </c>
      <c r="C9" s="228">
        <v>19070</v>
      </c>
      <c r="D9" s="225">
        <v>19894.39</v>
      </c>
      <c r="E9" s="225"/>
      <c r="F9" s="218"/>
      <c r="G9" s="228">
        <v>19070</v>
      </c>
      <c r="H9" s="483">
        <v>18070</v>
      </c>
      <c r="I9" s="220">
        <f t="shared" si="0"/>
        <v>-1000</v>
      </c>
      <c r="J9" s="221">
        <f t="shared" si="1"/>
        <v>-5.2438384897745147E-2</v>
      </c>
    </row>
    <row r="10" spans="1:12" ht="13.8" x14ac:dyDescent="0.25">
      <c r="A10" s="215" t="s">
        <v>176</v>
      </c>
      <c r="B10" s="216" t="s">
        <v>254</v>
      </c>
      <c r="C10" s="225">
        <v>2000</v>
      </c>
      <c r="D10" s="225">
        <v>1574</v>
      </c>
      <c r="E10" s="225"/>
      <c r="F10" s="226"/>
      <c r="G10" s="225">
        <v>2000</v>
      </c>
      <c r="H10" s="483">
        <v>2000</v>
      </c>
      <c r="I10" s="220">
        <f t="shared" si="0"/>
        <v>0</v>
      </c>
      <c r="J10" s="221">
        <f t="shared" si="1"/>
        <v>0</v>
      </c>
    </row>
    <row r="11" spans="1:12" ht="13.8" x14ac:dyDescent="0.25">
      <c r="A11" s="215" t="s">
        <v>54</v>
      </c>
      <c r="B11" s="216" t="s">
        <v>224</v>
      </c>
      <c r="C11" s="225">
        <v>1500</v>
      </c>
      <c r="D11" s="225">
        <v>1945.4</v>
      </c>
      <c r="E11" s="225"/>
      <c r="F11" s="226"/>
      <c r="G11" s="225">
        <v>1500</v>
      </c>
      <c r="H11" s="483">
        <v>2016</v>
      </c>
      <c r="I11" s="220">
        <f t="shared" si="0"/>
        <v>516</v>
      </c>
      <c r="J11" s="221">
        <f t="shared" si="1"/>
        <v>0.34399999999999997</v>
      </c>
    </row>
    <row r="12" spans="1:12" ht="13.8" x14ac:dyDescent="0.25">
      <c r="A12" s="215" t="s">
        <v>255</v>
      </c>
      <c r="B12" s="216" t="s">
        <v>256</v>
      </c>
      <c r="C12" s="225">
        <v>1000</v>
      </c>
      <c r="D12" s="225">
        <v>164.79</v>
      </c>
      <c r="E12" s="225"/>
      <c r="F12" s="226"/>
      <c r="G12" s="225">
        <v>1000</v>
      </c>
      <c r="H12" s="483">
        <v>1000</v>
      </c>
      <c r="I12" s="220">
        <f t="shared" si="0"/>
        <v>0</v>
      </c>
      <c r="J12" s="221">
        <f t="shared" si="1"/>
        <v>0</v>
      </c>
    </row>
    <row r="13" spans="1:12" ht="13.8" x14ac:dyDescent="0.25">
      <c r="A13" s="215" t="s">
        <v>105</v>
      </c>
      <c r="B13" s="216" t="s">
        <v>106</v>
      </c>
      <c r="C13" s="228">
        <v>6000</v>
      </c>
      <c r="D13" s="227">
        <v>6885.89</v>
      </c>
      <c r="E13" s="227"/>
      <c r="F13" s="226"/>
      <c r="G13" s="228">
        <v>6000</v>
      </c>
      <c r="H13" s="484">
        <v>6000</v>
      </c>
      <c r="I13" s="220">
        <f t="shared" si="0"/>
        <v>0</v>
      </c>
      <c r="J13" s="221">
        <f t="shared" si="1"/>
        <v>0</v>
      </c>
    </row>
    <row r="14" spans="1:12" ht="13.8" x14ac:dyDescent="0.25">
      <c r="A14" s="215" t="s">
        <v>189</v>
      </c>
      <c r="B14" s="216" t="s">
        <v>257</v>
      </c>
      <c r="C14" s="225">
        <v>2000</v>
      </c>
      <c r="D14" s="227">
        <v>829.5</v>
      </c>
      <c r="E14" s="227"/>
      <c r="F14" s="226"/>
      <c r="G14" s="225">
        <v>2000</v>
      </c>
      <c r="H14" s="483">
        <v>2000</v>
      </c>
      <c r="I14" s="220">
        <f t="shared" si="0"/>
        <v>0</v>
      </c>
      <c r="J14" s="221">
        <f t="shared" si="1"/>
        <v>0</v>
      </c>
    </row>
    <row r="15" spans="1:12" ht="13.8" x14ac:dyDescent="0.25">
      <c r="A15" s="215" t="s">
        <v>66</v>
      </c>
      <c r="B15" s="216" t="s">
        <v>258</v>
      </c>
      <c r="C15" s="225">
        <v>1500</v>
      </c>
      <c r="D15" s="227">
        <v>1175</v>
      </c>
      <c r="E15" s="227"/>
      <c r="F15" s="229"/>
      <c r="G15" s="225">
        <v>1500</v>
      </c>
      <c r="H15" s="483">
        <v>1500</v>
      </c>
      <c r="I15" s="220">
        <f t="shared" si="0"/>
        <v>0</v>
      </c>
      <c r="J15" s="221">
        <f t="shared" si="1"/>
        <v>0</v>
      </c>
    </row>
    <row r="16" spans="1:12" ht="13.8" x14ac:dyDescent="0.25">
      <c r="A16" s="215" t="s">
        <v>110</v>
      </c>
      <c r="B16" s="216" t="s">
        <v>188</v>
      </c>
      <c r="C16" s="225">
        <v>1500</v>
      </c>
      <c r="D16" s="227">
        <v>2039.72</v>
      </c>
      <c r="E16" s="227"/>
      <c r="F16" s="229"/>
      <c r="G16" s="225">
        <v>1500</v>
      </c>
      <c r="H16" s="483">
        <v>2000</v>
      </c>
      <c r="I16" s="220">
        <f t="shared" si="0"/>
        <v>500</v>
      </c>
      <c r="J16" s="221">
        <f t="shared" si="1"/>
        <v>0.33333333333333331</v>
      </c>
    </row>
    <row r="17" spans="1:13" ht="13.8" x14ac:dyDescent="0.25">
      <c r="A17" s="215" t="s">
        <v>192</v>
      </c>
      <c r="B17" s="216" t="s">
        <v>259</v>
      </c>
      <c r="C17" s="228">
        <v>1000</v>
      </c>
      <c r="D17" s="227">
        <v>1468.29</v>
      </c>
      <c r="E17" s="227"/>
      <c r="F17" s="229"/>
      <c r="G17" s="228">
        <v>1000</v>
      </c>
      <c r="H17" s="484">
        <v>2000</v>
      </c>
      <c r="I17" s="220">
        <f t="shared" si="0"/>
        <v>1000</v>
      </c>
      <c r="J17" s="221">
        <f t="shared" si="1"/>
        <v>1</v>
      </c>
    </row>
    <row r="18" spans="1:13" ht="13.8" x14ac:dyDescent="0.25">
      <c r="A18" s="215" t="s">
        <v>232</v>
      </c>
      <c r="B18" s="216" t="s">
        <v>260</v>
      </c>
      <c r="C18" s="225">
        <v>4000</v>
      </c>
      <c r="D18" s="227">
        <v>3999.96</v>
      </c>
      <c r="E18" s="227"/>
      <c r="F18" s="229"/>
      <c r="G18" s="225">
        <v>4000</v>
      </c>
      <c r="H18" s="483">
        <v>4000</v>
      </c>
      <c r="I18" s="220">
        <f t="shared" si="0"/>
        <v>0</v>
      </c>
      <c r="J18" s="221">
        <f t="shared" si="1"/>
        <v>0</v>
      </c>
      <c r="K18" s="515"/>
      <c r="L18" s="516"/>
      <c r="M18" s="516"/>
    </row>
    <row r="19" spans="1:13" ht="13.8" x14ac:dyDescent="0.25">
      <c r="A19" s="215" t="s">
        <v>234</v>
      </c>
      <c r="B19" s="216" t="s">
        <v>261</v>
      </c>
      <c r="C19" s="228"/>
      <c r="D19" s="227"/>
      <c r="E19" s="227"/>
      <c r="F19" s="229"/>
      <c r="G19" s="228"/>
      <c r="H19" s="484"/>
      <c r="I19" s="220">
        <f t="shared" si="0"/>
        <v>0</v>
      </c>
      <c r="J19" s="221"/>
    </row>
    <row r="20" spans="1:13" ht="13.8" x14ac:dyDescent="0.25">
      <c r="A20" s="215" t="s">
        <v>236</v>
      </c>
      <c r="B20" s="216" t="s">
        <v>262</v>
      </c>
      <c r="C20" s="228">
        <v>2000</v>
      </c>
      <c r="D20" s="227">
        <v>0</v>
      </c>
      <c r="E20" s="227"/>
      <c r="F20" s="229"/>
      <c r="G20" s="228">
        <v>2000</v>
      </c>
      <c r="H20" s="484">
        <v>2000</v>
      </c>
      <c r="I20" s="220">
        <f t="shared" si="0"/>
        <v>0</v>
      </c>
      <c r="J20" s="221">
        <f>I20/C20</f>
        <v>0</v>
      </c>
    </row>
    <row r="21" spans="1:13" ht="13.8" x14ac:dyDescent="0.25">
      <c r="A21" s="215" t="s">
        <v>238</v>
      </c>
      <c r="B21" s="216" t="s">
        <v>263</v>
      </c>
      <c r="C21" s="228">
        <v>2000</v>
      </c>
      <c r="D21" s="227">
        <v>3660.69</v>
      </c>
      <c r="E21" s="227"/>
      <c r="F21" s="229"/>
      <c r="G21" s="228">
        <v>2000</v>
      </c>
      <c r="H21" s="484">
        <v>2000</v>
      </c>
      <c r="I21" s="220">
        <f t="shared" si="0"/>
        <v>0</v>
      </c>
      <c r="J21" s="221">
        <f>I21/C21</f>
        <v>0</v>
      </c>
    </row>
    <row r="22" spans="1:13" ht="13.8" x14ac:dyDescent="0.25">
      <c r="A22" s="215" t="s">
        <v>264</v>
      </c>
      <c r="B22" s="216" t="s">
        <v>265</v>
      </c>
      <c r="C22" s="228"/>
      <c r="D22" s="227"/>
      <c r="E22" s="227"/>
      <c r="F22" s="229"/>
      <c r="G22" s="228"/>
      <c r="H22" s="484"/>
      <c r="I22" s="220">
        <f t="shared" si="0"/>
        <v>0</v>
      </c>
      <c r="J22" s="221"/>
    </row>
    <row r="23" spans="1:13" ht="13.8" x14ac:dyDescent="0.25">
      <c r="A23" s="215" t="s">
        <v>266</v>
      </c>
      <c r="B23" s="216" t="s">
        <v>267</v>
      </c>
      <c r="C23" s="228">
        <v>3000</v>
      </c>
      <c r="D23" s="227">
        <v>1306</v>
      </c>
      <c r="E23" s="227"/>
      <c r="F23" s="229"/>
      <c r="G23" s="228">
        <v>3000</v>
      </c>
      <c r="H23" s="484">
        <v>3000</v>
      </c>
      <c r="I23" s="220">
        <f t="shared" si="0"/>
        <v>0</v>
      </c>
      <c r="J23" s="221">
        <f t="shared" ref="J23:J28" si="2">I23/C23</f>
        <v>0</v>
      </c>
    </row>
    <row r="24" spans="1:13" ht="13.8" x14ac:dyDescent="0.25">
      <c r="A24" s="215" t="s">
        <v>268</v>
      </c>
      <c r="B24" s="216" t="s">
        <v>269</v>
      </c>
      <c r="C24" s="228">
        <v>2000</v>
      </c>
      <c r="D24" s="227">
        <v>1192</v>
      </c>
      <c r="E24" s="227"/>
      <c r="F24" s="229"/>
      <c r="G24" s="228">
        <v>2000</v>
      </c>
      <c r="H24" s="484">
        <v>2000</v>
      </c>
      <c r="I24" s="220">
        <f t="shared" si="0"/>
        <v>0</v>
      </c>
      <c r="J24" s="221">
        <f t="shared" si="2"/>
        <v>0</v>
      </c>
    </row>
    <row r="25" spans="1:13" ht="13.8" x14ac:dyDescent="0.25">
      <c r="A25" s="215" t="s">
        <v>76</v>
      </c>
      <c r="B25" s="216" t="s">
        <v>270</v>
      </c>
      <c r="C25" s="225">
        <v>2000</v>
      </c>
      <c r="D25" s="227">
        <v>3266</v>
      </c>
      <c r="E25" s="227"/>
      <c r="F25" s="229"/>
      <c r="G25" s="225">
        <v>2000</v>
      </c>
      <c r="H25" s="483">
        <v>3000</v>
      </c>
      <c r="I25" s="220">
        <f t="shared" si="0"/>
        <v>1000</v>
      </c>
      <c r="J25" s="221">
        <f t="shared" si="2"/>
        <v>0.5</v>
      </c>
    </row>
    <row r="26" spans="1:13" ht="13.8" x14ac:dyDescent="0.25">
      <c r="A26" s="215" t="s">
        <v>271</v>
      </c>
      <c r="B26" s="216" t="s">
        <v>272</v>
      </c>
      <c r="C26" s="225">
        <v>14000</v>
      </c>
      <c r="D26" s="227">
        <v>3515</v>
      </c>
      <c r="E26" s="227"/>
      <c r="F26" s="229"/>
      <c r="G26" s="225">
        <v>14000</v>
      </c>
      <c r="H26" s="483">
        <v>14000</v>
      </c>
      <c r="I26" s="220">
        <f t="shared" si="0"/>
        <v>0</v>
      </c>
      <c r="J26" s="221">
        <f t="shared" si="2"/>
        <v>0</v>
      </c>
    </row>
    <row r="27" spans="1:13" ht="13.8" x14ac:dyDescent="0.25">
      <c r="A27" s="215" t="s">
        <v>168</v>
      </c>
      <c r="B27" s="216" t="s">
        <v>273</v>
      </c>
      <c r="C27" s="225">
        <v>2500</v>
      </c>
      <c r="D27" s="227">
        <v>3977.62</v>
      </c>
      <c r="E27" s="227"/>
      <c r="F27" s="229"/>
      <c r="G27" s="225">
        <v>2500</v>
      </c>
      <c r="H27" s="483">
        <v>3500</v>
      </c>
      <c r="I27" s="220">
        <f t="shared" si="0"/>
        <v>1000</v>
      </c>
      <c r="J27" s="221">
        <f t="shared" si="2"/>
        <v>0.4</v>
      </c>
    </row>
    <row r="28" spans="1:13" ht="15.6" x14ac:dyDescent="0.3">
      <c r="A28" s="61" t="s">
        <v>88</v>
      </c>
      <c r="B28" s="61" t="s">
        <v>247</v>
      </c>
      <c r="C28" s="230">
        <f>SUM(C3:C27)</f>
        <v>189831</v>
      </c>
      <c r="D28" s="230">
        <f>SUM(D3:D27)</f>
        <v>204115.34</v>
      </c>
      <c r="E28" s="230">
        <f>SUM(E3:E27)</f>
        <v>0</v>
      </c>
      <c r="F28" s="7"/>
      <c r="G28" s="176">
        <f>SUM(G3:G27)</f>
        <v>189831</v>
      </c>
      <c r="H28" s="485">
        <f>SUM(H3:H27)</f>
        <v>199947</v>
      </c>
      <c r="I28" s="220">
        <f>SUM(I3:I27)</f>
        <v>10116</v>
      </c>
      <c r="J28" s="221">
        <f t="shared" si="2"/>
        <v>5.3289504875389165E-2</v>
      </c>
    </row>
    <row r="29" spans="1:13" ht="15" x14ac:dyDescent="0.25">
      <c r="B29" s="231"/>
      <c r="C29" s="5"/>
      <c r="D29" s="5"/>
      <c r="E29" s="232"/>
      <c r="I29" s="38"/>
    </row>
    <row r="30" spans="1:13" ht="13.8" x14ac:dyDescent="0.25">
      <c r="B30" s="231"/>
      <c r="C30" s="5"/>
      <c r="D30" s="107"/>
      <c r="E30" s="5"/>
      <c r="H30" s="80">
        <v>7.6499999999999999E-2</v>
      </c>
      <c r="I30" s="233"/>
      <c r="J30" s="234">
        <f>(H6+H7+H18)*H30</f>
        <v>554.47199999999998</v>
      </c>
    </row>
    <row r="31" spans="1:13" x14ac:dyDescent="0.25">
      <c r="C31" s="5"/>
      <c r="D31" s="5"/>
      <c r="E31" s="5"/>
      <c r="F31" s="235"/>
      <c r="G31" s="235"/>
      <c r="H31" s="80">
        <v>1.4500000000000001E-2</v>
      </c>
      <c r="J31" s="38">
        <f>(H3+H4+H5)*0.0145</f>
        <v>1755.0800000000002</v>
      </c>
    </row>
    <row r="32" spans="1:13" x14ac:dyDescent="0.25">
      <c r="C32" s="5"/>
      <c r="D32" s="5"/>
      <c r="E32" s="5"/>
      <c r="H32" s="236"/>
      <c r="J32" s="55">
        <f>SUM(J30:J31)</f>
        <v>2309.5520000000001</v>
      </c>
    </row>
    <row r="33" spans="3:8" x14ac:dyDescent="0.25">
      <c r="C33" s="107"/>
      <c r="D33" s="107"/>
      <c r="E33" s="107"/>
      <c r="H33" s="80">
        <v>0.32990000000000003</v>
      </c>
    </row>
    <row r="34" spans="3:8" x14ac:dyDescent="0.25">
      <c r="C34" s="237"/>
      <c r="D34" s="237"/>
      <c r="E34" s="237"/>
    </row>
    <row r="35" spans="3:8" x14ac:dyDescent="0.25">
      <c r="C35" s="237"/>
      <c r="D35" s="237"/>
      <c r="E35" s="237"/>
    </row>
    <row r="36" spans="3:8" x14ac:dyDescent="0.25">
      <c r="C36" s="237"/>
      <c r="D36" s="237"/>
      <c r="E36" s="237"/>
    </row>
    <row r="37" spans="3:8" x14ac:dyDescent="0.25">
      <c r="C37" s="237"/>
      <c r="D37" s="237"/>
      <c r="E37" s="237"/>
    </row>
    <row r="38" spans="3:8" x14ac:dyDescent="0.25">
      <c r="C38" s="237"/>
      <c r="D38" s="237"/>
      <c r="E38" s="237"/>
    </row>
    <row r="39" spans="3:8" x14ac:dyDescent="0.25">
      <c r="C39" s="237"/>
      <c r="D39" s="237"/>
      <c r="E39" s="237"/>
    </row>
    <row r="40" spans="3:8" x14ac:dyDescent="0.25">
      <c r="C40" s="237"/>
      <c r="D40" s="237"/>
      <c r="E40" s="237"/>
    </row>
    <row r="41" spans="3:8" x14ac:dyDescent="0.25">
      <c r="C41" s="237"/>
      <c r="D41" s="237"/>
      <c r="E41" s="237"/>
    </row>
    <row r="42" spans="3:8" x14ac:dyDescent="0.25">
      <c r="C42" s="237"/>
      <c r="D42" s="237"/>
      <c r="E42" s="237"/>
    </row>
    <row r="43" spans="3:8" x14ac:dyDescent="0.25">
      <c r="C43" s="237"/>
      <c r="D43" s="237"/>
      <c r="E43" s="237"/>
    </row>
    <row r="44" spans="3:8" x14ac:dyDescent="0.25">
      <c r="C44" s="237"/>
      <c r="D44" s="237"/>
      <c r="E44" s="237"/>
    </row>
    <row r="45" spans="3:8" x14ac:dyDescent="0.25">
      <c r="C45" s="237"/>
      <c r="D45" s="237"/>
      <c r="E45" s="237"/>
    </row>
    <row r="46" spans="3:8" x14ac:dyDescent="0.25">
      <c r="C46" s="237"/>
      <c r="D46" s="237"/>
      <c r="E46" s="237"/>
    </row>
    <row r="47" spans="3:8" x14ac:dyDescent="0.25">
      <c r="C47" s="237"/>
      <c r="D47" s="237"/>
      <c r="E47" s="237"/>
    </row>
    <row r="48" spans="3:8" x14ac:dyDescent="0.25">
      <c r="C48" s="237"/>
      <c r="D48" s="237"/>
      <c r="E48" s="237"/>
    </row>
    <row r="49" spans="3:5" x14ac:dyDescent="0.25">
      <c r="C49" s="237"/>
      <c r="D49" s="237"/>
      <c r="E49" s="237"/>
    </row>
    <row r="50" spans="3:5" x14ac:dyDescent="0.25">
      <c r="C50" s="237"/>
      <c r="D50" s="237"/>
      <c r="E50" s="237"/>
    </row>
    <row r="51" spans="3:5" x14ac:dyDescent="0.25">
      <c r="C51" s="237"/>
      <c r="D51" s="237"/>
      <c r="E51" s="237"/>
    </row>
    <row r="52" spans="3:5" x14ac:dyDescent="0.25">
      <c r="C52" s="237"/>
      <c r="D52" s="237"/>
      <c r="E52" s="237"/>
    </row>
    <row r="53" spans="3:5" x14ac:dyDescent="0.25">
      <c r="C53" s="237"/>
      <c r="D53" s="237"/>
      <c r="E53" s="237"/>
    </row>
    <row r="54" spans="3:5" x14ac:dyDescent="0.25">
      <c r="C54" s="237"/>
      <c r="D54" s="237"/>
      <c r="E54" s="237"/>
    </row>
    <row r="55" spans="3:5" x14ac:dyDescent="0.25">
      <c r="C55" s="237"/>
      <c r="D55" s="237"/>
      <c r="E55" s="237"/>
    </row>
    <row r="56" spans="3:5" x14ac:dyDescent="0.25">
      <c r="C56" s="237"/>
      <c r="D56" s="237"/>
      <c r="E56" s="23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N19"/>
  <sheetViews>
    <sheetView topLeftCell="A8" zoomScaleNormal="100" workbookViewId="0">
      <selection activeCell="D16" sqref="D16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</cols>
  <sheetData>
    <row r="1" spans="1:14" ht="39.6" x14ac:dyDescent="0.25">
      <c r="A1" s="239"/>
      <c r="B1" s="240" t="s">
        <v>274</v>
      </c>
      <c r="C1" s="241" t="s">
        <v>638</v>
      </c>
      <c r="D1" s="241" t="s">
        <v>642</v>
      </c>
      <c r="E1" s="241" t="str">
        <f>'[1]Police 2020'!E1</f>
        <v>2019 Unaudited 09/30/2018</v>
      </c>
      <c r="F1" s="146" t="s">
        <v>275</v>
      </c>
      <c r="G1" s="242" t="s">
        <v>639</v>
      </c>
      <c r="H1" s="242" t="s">
        <v>640</v>
      </c>
      <c r="I1" s="242" t="s">
        <v>35</v>
      </c>
      <c r="J1" s="242" t="s">
        <v>36</v>
      </c>
    </row>
    <row r="2" spans="1:14" ht="15.6" x14ac:dyDescent="0.25">
      <c r="A2" s="243" t="s">
        <v>276</v>
      </c>
      <c r="B2" s="62" t="s">
        <v>274</v>
      </c>
      <c r="C2" s="244"/>
      <c r="D2" s="244"/>
      <c r="E2" s="244"/>
      <c r="F2" s="7"/>
      <c r="G2" s="66"/>
      <c r="H2" s="66"/>
      <c r="I2" s="66"/>
      <c r="J2" s="66"/>
    </row>
    <row r="3" spans="1:14" x14ac:dyDescent="0.25">
      <c r="A3" s="67" t="s">
        <v>245</v>
      </c>
      <c r="B3" s="183" t="s">
        <v>277</v>
      </c>
      <c r="C3" s="245">
        <v>60000</v>
      </c>
      <c r="D3" s="245">
        <v>55896</v>
      </c>
      <c r="E3" s="245"/>
      <c r="F3" s="163"/>
      <c r="G3" s="245">
        <v>60000</v>
      </c>
      <c r="H3" s="465">
        <v>60000</v>
      </c>
      <c r="I3" s="74">
        <f>H3-C3</f>
        <v>0</v>
      </c>
      <c r="J3" s="246">
        <f>I3/C3</f>
        <v>0</v>
      </c>
    </row>
    <row r="4" spans="1:14" ht="15.6" x14ac:dyDescent="0.3">
      <c r="A4" s="61" t="s">
        <v>88</v>
      </c>
      <c r="B4" s="62" t="s">
        <v>274</v>
      </c>
      <c r="C4" s="247">
        <f>SUM(C3)</f>
        <v>60000</v>
      </c>
      <c r="D4" s="247">
        <f>SUM(D3)</f>
        <v>55896</v>
      </c>
      <c r="E4" s="247">
        <f>SUM(E3)</f>
        <v>0</v>
      </c>
      <c r="F4" s="163"/>
      <c r="G4" s="177">
        <f>SUM(G3)</f>
        <v>60000</v>
      </c>
      <c r="H4" s="248">
        <f>SUM(H3)</f>
        <v>60000</v>
      </c>
      <c r="I4" s="74">
        <f t="shared" ref="I4" si="0">H4-C4</f>
        <v>0</v>
      </c>
      <c r="J4" s="246">
        <f t="shared" ref="J4" si="1">I4/C4</f>
        <v>0</v>
      </c>
      <c r="K4" s="38"/>
    </row>
    <row r="5" spans="1:14" x14ac:dyDescent="0.25">
      <c r="A5" s="7"/>
      <c r="B5" s="7"/>
      <c r="C5" s="7"/>
      <c r="D5" s="7"/>
      <c r="E5" s="7"/>
      <c r="F5" s="7"/>
      <c r="G5" s="7"/>
      <c r="H5" s="7"/>
      <c r="I5" s="20"/>
      <c r="J5" s="96"/>
    </row>
    <row r="6" spans="1:14" ht="45.75" customHeight="1" x14ac:dyDescent="0.25">
      <c r="A6" s="239"/>
      <c r="B6" s="240" t="s">
        <v>278</v>
      </c>
      <c r="C6" s="241" t="str">
        <f>C1</f>
        <v>2022 Budget</v>
      </c>
      <c r="D6" s="241" t="str">
        <f>D1</f>
        <v xml:space="preserve">2022 Unaudited </v>
      </c>
      <c r="E6" s="241" t="str">
        <f>E1</f>
        <v>2019 Unaudited 09/30/2018</v>
      </c>
      <c r="F6" s="146" t="s">
        <v>275</v>
      </c>
      <c r="G6" s="241" t="str">
        <f t="shared" ref="G6:H6" si="2">G1</f>
        <v>2023 Default</v>
      </c>
      <c r="H6" s="241" t="str">
        <f t="shared" si="2"/>
        <v>2023 Proposed</v>
      </c>
      <c r="I6" s="241" t="s">
        <v>35</v>
      </c>
      <c r="J6" s="250" t="s">
        <v>36</v>
      </c>
    </row>
    <row r="7" spans="1:14" ht="15.6" x14ac:dyDescent="0.25">
      <c r="A7" s="251" t="s">
        <v>279</v>
      </c>
      <c r="B7" s="62" t="s">
        <v>280</v>
      </c>
      <c r="C7" s="244"/>
      <c r="D7" s="244"/>
      <c r="E7" s="244"/>
      <c r="F7" s="7"/>
      <c r="G7" s="66"/>
      <c r="H7" s="66"/>
      <c r="I7" s="190"/>
      <c r="J7" s="191"/>
    </row>
    <row r="8" spans="1:14" x14ac:dyDescent="0.25">
      <c r="A8" s="19" t="s">
        <v>41</v>
      </c>
      <c r="B8" s="19" t="s">
        <v>281</v>
      </c>
      <c r="C8" s="252">
        <v>16500</v>
      </c>
      <c r="D8" s="252">
        <v>10428</v>
      </c>
      <c r="E8" s="252"/>
      <c r="F8" s="9"/>
      <c r="G8" s="252">
        <v>16500</v>
      </c>
      <c r="H8" s="252">
        <v>23566</v>
      </c>
      <c r="I8" s="20">
        <f t="shared" ref="I8:I16" si="3">H8-C8</f>
        <v>7066</v>
      </c>
      <c r="J8" s="253">
        <f t="shared" ref="J8:J16" si="4">I8/C8</f>
        <v>0.42824242424242426</v>
      </c>
      <c r="K8" t="s">
        <v>690</v>
      </c>
    </row>
    <row r="9" spans="1:14" x14ac:dyDescent="0.25">
      <c r="A9" s="254" t="s">
        <v>48</v>
      </c>
      <c r="B9" s="68" t="s">
        <v>282</v>
      </c>
      <c r="C9" s="255">
        <v>1262</v>
      </c>
      <c r="D9" s="255">
        <v>797.73</v>
      </c>
      <c r="E9" s="255"/>
      <c r="F9" s="9"/>
      <c r="G9" s="255">
        <v>1262</v>
      </c>
      <c r="H9" s="486">
        <v>1803</v>
      </c>
      <c r="I9" s="20">
        <f t="shared" si="3"/>
        <v>541</v>
      </c>
      <c r="J9" s="253">
        <f t="shared" si="4"/>
        <v>0.42868462757527731</v>
      </c>
    </row>
    <row r="10" spans="1:14" x14ac:dyDescent="0.25">
      <c r="A10" s="254" t="s">
        <v>176</v>
      </c>
      <c r="B10" s="68" t="s">
        <v>287</v>
      </c>
      <c r="C10" s="255">
        <v>200</v>
      </c>
      <c r="D10" s="255">
        <v>50</v>
      </c>
      <c r="E10" s="255"/>
      <c r="F10" s="9"/>
      <c r="G10" s="255">
        <v>200</v>
      </c>
      <c r="H10" s="486">
        <v>200</v>
      </c>
      <c r="I10" s="20">
        <f t="shared" si="3"/>
        <v>0</v>
      </c>
      <c r="J10" s="253">
        <f t="shared" si="4"/>
        <v>0</v>
      </c>
    </row>
    <row r="11" spans="1:14" x14ac:dyDescent="0.25">
      <c r="A11" s="254" t="s">
        <v>54</v>
      </c>
      <c r="B11" s="68" t="s">
        <v>283</v>
      </c>
      <c r="C11" s="255">
        <v>372</v>
      </c>
      <c r="D11" s="255">
        <v>529.39</v>
      </c>
      <c r="E11" s="255"/>
      <c r="F11" s="9"/>
      <c r="G11" s="255">
        <v>600</v>
      </c>
      <c r="H11" s="486">
        <v>600</v>
      </c>
      <c r="I11" s="20">
        <f t="shared" si="3"/>
        <v>228</v>
      </c>
      <c r="J11" s="253">
        <f t="shared" si="4"/>
        <v>0.61290322580645162</v>
      </c>
      <c r="L11" s="501">
        <f>H8*0.0765</f>
        <v>1802.799</v>
      </c>
      <c r="N11">
        <f>22*0.03</f>
        <v>0.65999999999999992</v>
      </c>
    </row>
    <row r="12" spans="1:14" x14ac:dyDescent="0.25">
      <c r="A12" s="254" t="s">
        <v>66</v>
      </c>
      <c r="B12" s="68" t="s">
        <v>284</v>
      </c>
      <c r="C12" s="255">
        <v>45</v>
      </c>
      <c r="D12" s="255">
        <v>120</v>
      </c>
      <c r="E12" s="255"/>
      <c r="F12" s="9"/>
      <c r="G12" s="255">
        <v>45</v>
      </c>
      <c r="H12" s="486">
        <v>120</v>
      </c>
      <c r="I12" s="20">
        <f t="shared" si="3"/>
        <v>75</v>
      </c>
      <c r="J12" s="253">
        <f t="shared" si="4"/>
        <v>1.6666666666666667</v>
      </c>
    </row>
    <row r="13" spans="1:14" x14ac:dyDescent="0.25">
      <c r="A13" s="254" t="s">
        <v>130</v>
      </c>
      <c r="B13" s="68" t="s">
        <v>131</v>
      </c>
      <c r="C13" s="255">
        <v>1075</v>
      </c>
      <c r="D13" s="255">
        <v>546.98</v>
      </c>
      <c r="E13" s="255"/>
      <c r="F13" s="9"/>
      <c r="G13" s="255">
        <v>1075</v>
      </c>
      <c r="H13" s="486">
        <v>1075</v>
      </c>
      <c r="I13" s="20">
        <f t="shared" si="3"/>
        <v>0</v>
      </c>
      <c r="J13" s="253">
        <f t="shared" si="4"/>
        <v>0</v>
      </c>
    </row>
    <row r="14" spans="1:14" x14ac:dyDescent="0.25">
      <c r="A14" s="254" t="s">
        <v>74</v>
      </c>
      <c r="B14" s="68" t="s">
        <v>285</v>
      </c>
      <c r="C14" s="255">
        <v>100</v>
      </c>
      <c r="D14" s="255">
        <v>47.72</v>
      </c>
      <c r="E14" s="255"/>
      <c r="F14" s="9"/>
      <c r="G14" s="255">
        <v>100</v>
      </c>
      <c r="H14" s="486">
        <v>100</v>
      </c>
      <c r="I14" s="20">
        <f t="shared" si="3"/>
        <v>0</v>
      </c>
      <c r="J14" s="253">
        <f t="shared" si="4"/>
        <v>0</v>
      </c>
    </row>
    <row r="15" spans="1:14" x14ac:dyDescent="0.25">
      <c r="A15" s="254" t="s">
        <v>110</v>
      </c>
      <c r="B15" s="68" t="s">
        <v>286</v>
      </c>
      <c r="C15" s="255">
        <v>900</v>
      </c>
      <c r="D15" s="255">
        <v>525</v>
      </c>
      <c r="E15" s="255"/>
      <c r="F15" s="9"/>
      <c r="G15" s="255">
        <v>900</v>
      </c>
      <c r="H15" s="486">
        <v>900</v>
      </c>
      <c r="I15" s="20">
        <f t="shared" si="3"/>
        <v>0</v>
      </c>
      <c r="J15" s="253">
        <f t="shared" si="4"/>
        <v>0</v>
      </c>
    </row>
    <row r="16" spans="1:14" ht="15.6" x14ac:dyDescent="0.3">
      <c r="A16" s="61" t="s">
        <v>88</v>
      </c>
      <c r="B16" s="62" t="s">
        <v>280</v>
      </c>
      <c r="C16" s="256">
        <f>SUM(C8:C15)</f>
        <v>20454</v>
      </c>
      <c r="D16" s="256">
        <f>SUM(D8:D15)</f>
        <v>13044.819999999998</v>
      </c>
      <c r="E16" s="256">
        <f>SUM(E8:E11)</f>
        <v>0</v>
      </c>
      <c r="F16" s="9"/>
      <c r="G16" s="257">
        <f>SUM(G8:G15)</f>
        <v>20682</v>
      </c>
      <c r="H16" s="257">
        <f>SUM(H8:H15)</f>
        <v>28364</v>
      </c>
      <c r="I16" s="20">
        <f t="shared" si="3"/>
        <v>7910</v>
      </c>
      <c r="J16" s="253">
        <f t="shared" si="4"/>
        <v>0.3867214236824093</v>
      </c>
      <c r="K16" s="38"/>
    </row>
    <row r="18" spans="3:8" x14ac:dyDescent="0.25">
      <c r="H18" s="108">
        <v>7.6499999999999999E-2</v>
      </c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U64"/>
  <sheetViews>
    <sheetView topLeftCell="A43" zoomScaleNormal="100" workbookViewId="0">
      <selection activeCell="D56" sqref="D56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123" customWidth="1"/>
    <col min="4" max="4" width="13.5546875" style="123" customWidth="1"/>
    <col min="5" max="5" width="0.109375" style="5" customWidth="1"/>
    <col min="6" max="6" width="13.33203125" hidden="1" customWidth="1"/>
    <col min="7" max="7" width="10.33203125" customWidth="1"/>
    <col min="8" max="8" width="13.33203125" style="82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21" ht="56.25" customHeight="1" x14ac:dyDescent="0.25">
      <c r="A1" s="258"/>
      <c r="B1" s="259" t="s">
        <v>288</v>
      </c>
      <c r="C1" s="241" t="s">
        <v>638</v>
      </c>
      <c r="D1" s="241" t="s">
        <v>642</v>
      </c>
      <c r="E1" s="241" t="str">
        <f>'[1]Fire 2020'!E1</f>
        <v>2019 Unaudited 09/30/2018</v>
      </c>
      <c r="F1" s="146" t="s">
        <v>289</v>
      </c>
      <c r="G1" s="242" t="s">
        <v>639</v>
      </c>
      <c r="H1" s="249" t="s">
        <v>640</v>
      </c>
      <c r="I1" s="242" t="s">
        <v>290</v>
      </c>
      <c r="J1" s="242" t="s">
        <v>35</v>
      </c>
      <c r="K1" s="242" t="s">
        <v>36</v>
      </c>
    </row>
    <row r="2" spans="1:21" ht="15.6" x14ac:dyDescent="0.25">
      <c r="A2" s="251" t="s">
        <v>291</v>
      </c>
      <c r="B2" s="62" t="s">
        <v>292</v>
      </c>
      <c r="C2" s="260"/>
      <c r="D2" s="260"/>
      <c r="E2" s="89"/>
      <c r="F2" s="7"/>
      <c r="G2" s="66"/>
      <c r="H2" s="64"/>
      <c r="I2" s="66"/>
      <c r="J2" s="66"/>
      <c r="K2" s="66"/>
    </row>
    <row r="3" spans="1:21" x14ac:dyDescent="0.25">
      <c r="A3" s="184" t="s">
        <v>218</v>
      </c>
      <c r="B3" s="68" t="s">
        <v>293</v>
      </c>
      <c r="C3" s="72">
        <v>64840</v>
      </c>
      <c r="D3" s="69">
        <v>69977.84</v>
      </c>
      <c r="E3" s="92"/>
      <c r="F3" s="9"/>
      <c r="G3" s="72">
        <v>64840</v>
      </c>
      <c r="H3" s="471">
        <v>66785</v>
      </c>
      <c r="I3" s="261">
        <v>60025</v>
      </c>
      <c r="J3" s="262">
        <f t="shared" ref="J3:J34" si="0">H3-C3</f>
        <v>1945</v>
      </c>
      <c r="K3" s="96">
        <f>J3/C3</f>
        <v>2.9996915484268971E-2</v>
      </c>
      <c r="M3" s="28"/>
    </row>
    <row r="4" spans="1:21" x14ac:dyDescent="0.25">
      <c r="A4" s="184" t="s">
        <v>41</v>
      </c>
      <c r="B4" s="68" t="s">
        <v>294</v>
      </c>
      <c r="C4" s="69">
        <v>251104</v>
      </c>
      <c r="D4" s="69">
        <v>242772.72</v>
      </c>
      <c r="E4" s="92"/>
      <c r="F4" s="9"/>
      <c r="G4" s="69">
        <v>251104</v>
      </c>
      <c r="H4" s="472">
        <v>258637</v>
      </c>
      <c r="I4" s="261">
        <v>222662</v>
      </c>
      <c r="J4" s="262">
        <f t="shared" si="0"/>
        <v>7533</v>
      </c>
      <c r="K4" s="96">
        <f>J4/C4</f>
        <v>2.9999522110360648E-2</v>
      </c>
    </row>
    <row r="5" spans="1:21" x14ac:dyDescent="0.25">
      <c r="A5" s="184" t="s">
        <v>626</v>
      </c>
      <c r="B5" s="68" t="s">
        <v>251</v>
      </c>
      <c r="C5" s="72">
        <v>500</v>
      </c>
      <c r="D5" s="69">
        <v>0</v>
      </c>
      <c r="E5" s="92"/>
      <c r="F5" s="9"/>
      <c r="G5" s="72">
        <v>500</v>
      </c>
      <c r="H5" s="471">
        <v>1500</v>
      </c>
      <c r="I5" s="261"/>
      <c r="J5" s="262">
        <f t="shared" si="0"/>
        <v>1000</v>
      </c>
      <c r="K5" s="96"/>
      <c r="L5" t="s">
        <v>691</v>
      </c>
    </row>
    <row r="6" spans="1:21" x14ac:dyDescent="0.25">
      <c r="A6" s="184" t="s">
        <v>653</v>
      </c>
      <c r="B6" s="68" t="s">
        <v>220</v>
      </c>
      <c r="C6" s="72">
        <v>2525</v>
      </c>
      <c r="D6" s="69">
        <v>0</v>
      </c>
      <c r="E6" s="92"/>
      <c r="F6" s="9"/>
      <c r="G6" s="72">
        <v>2525</v>
      </c>
      <c r="H6" s="471">
        <v>2748</v>
      </c>
      <c r="I6" s="502"/>
      <c r="J6" s="262">
        <f t="shared" si="0"/>
        <v>223</v>
      </c>
      <c r="K6" s="96"/>
      <c r="U6">
        <v>325500</v>
      </c>
    </row>
    <row r="7" spans="1:21" x14ac:dyDescent="0.25">
      <c r="A7" s="184" t="s">
        <v>48</v>
      </c>
      <c r="B7" s="68" t="s">
        <v>49</v>
      </c>
      <c r="C7" s="69">
        <v>24401</v>
      </c>
      <c r="D7" s="69">
        <v>22377.21</v>
      </c>
      <c r="E7" s="92"/>
      <c r="F7" s="9"/>
      <c r="G7" s="69">
        <v>24401</v>
      </c>
      <c r="H7" s="472">
        <v>25000</v>
      </c>
      <c r="I7" s="94">
        <v>19872</v>
      </c>
      <c r="J7" s="262">
        <f t="shared" si="0"/>
        <v>599</v>
      </c>
      <c r="K7" s="96">
        <f t="shared" ref="K7:K38" si="1">J7/C7</f>
        <v>2.4548174255153477E-2</v>
      </c>
      <c r="L7" s="80"/>
      <c r="U7">
        <f>U6*0.1356</f>
        <v>44137.8</v>
      </c>
    </row>
    <row r="8" spans="1:21" x14ac:dyDescent="0.25">
      <c r="A8" s="184" t="s">
        <v>50</v>
      </c>
      <c r="B8" s="68" t="s">
        <v>51</v>
      </c>
      <c r="C8" s="69">
        <v>29000</v>
      </c>
      <c r="D8" s="69">
        <v>44651.62</v>
      </c>
      <c r="E8" s="171"/>
      <c r="F8" s="9"/>
      <c r="G8" s="69">
        <v>29000</v>
      </c>
      <c r="H8" s="472">
        <v>44138</v>
      </c>
      <c r="I8" s="94">
        <v>30956</v>
      </c>
      <c r="J8" s="262">
        <f t="shared" si="0"/>
        <v>15138</v>
      </c>
      <c r="K8" s="96">
        <f t="shared" si="1"/>
        <v>0.52200000000000002</v>
      </c>
    </row>
    <row r="9" spans="1:21" x14ac:dyDescent="0.25">
      <c r="A9" s="184" t="s">
        <v>295</v>
      </c>
      <c r="B9" s="68" t="s">
        <v>296</v>
      </c>
      <c r="C9" s="69">
        <v>5000</v>
      </c>
      <c r="D9" s="69">
        <v>4943</v>
      </c>
      <c r="E9" s="171"/>
      <c r="F9" s="9"/>
      <c r="G9" s="69">
        <v>5000</v>
      </c>
      <c r="H9" s="472">
        <v>5000</v>
      </c>
      <c r="I9" s="502">
        <v>4826</v>
      </c>
      <c r="J9" s="262">
        <f t="shared" si="0"/>
        <v>0</v>
      </c>
      <c r="K9" s="96">
        <f t="shared" si="1"/>
        <v>0</v>
      </c>
    </row>
    <row r="10" spans="1:21" x14ac:dyDescent="0.25">
      <c r="A10" s="184" t="s">
        <v>101</v>
      </c>
      <c r="B10" s="68" t="s">
        <v>297</v>
      </c>
      <c r="C10" s="69">
        <v>19000</v>
      </c>
      <c r="D10" s="69">
        <v>10609.77</v>
      </c>
      <c r="E10" s="92"/>
      <c r="F10" s="9"/>
      <c r="G10" s="69">
        <v>19000</v>
      </c>
      <c r="H10" s="472">
        <v>18000</v>
      </c>
      <c r="I10" s="502">
        <v>19616</v>
      </c>
      <c r="J10" s="262">
        <f t="shared" si="0"/>
        <v>-1000</v>
      </c>
      <c r="K10" s="96">
        <f t="shared" si="1"/>
        <v>-5.2631578947368418E-2</v>
      </c>
    </row>
    <row r="11" spans="1:21" x14ac:dyDescent="0.25">
      <c r="A11" s="184" t="s">
        <v>298</v>
      </c>
      <c r="B11" s="68" t="s">
        <v>299</v>
      </c>
      <c r="C11" s="69">
        <v>28000</v>
      </c>
      <c r="D11" s="69">
        <v>28624</v>
      </c>
      <c r="E11" s="92"/>
      <c r="F11" s="9"/>
      <c r="G11" s="69">
        <v>28000</v>
      </c>
      <c r="H11" s="472">
        <v>30000</v>
      </c>
      <c r="I11" s="502">
        <v>28767</v>
      </c>
      <c r="J11" s="262">
        <f t="shared" si="0"/>
        <v>2000</v>
      </c>
      <c r="K11" s="96">
        <f t="shared" si="1"/>
        <v>7.1428571428571425E-2</v>
      </c>
      <c r="M11" t="s">
        <v>1</v>
      </c>
      <c r="U11">
        <f>U6*0.0765</f>
        <v>24900.75</v>
      </c>
    </row>
    <row r="12" spans="1:21" x14ac:dyDescent="0.25">
      <c r="A12" s="184" t="s">
        <v>300</v>
      </c>
      <c r="B12" s="68" t="s">
        <v>301</v>
      </c>
      <c r="C12" s="69">
        <v>1000</v>
      </c>
      <c r="D12" s="69">
        <v>0</v>
      </c>
      <c r="E12" s="92"/>
      <c r="F12" s="9"/>
      <c r="G12" s="69">
        <v>1000</v>
      </c>
      <c r="H12" s="472">
        <v>750</v>
      </c>
      <c r="I12" s="502">
        <v>1156</v>
      </c>
      <c r="J12" s="262">
        <f t="shared" si="0"/>
        <v>-250</v>
      </c>
      <c r="K12" s="96">
        <f t="shared" si="1"/>
        <v>-0.25</v>
      </c>
    </row>
    <row r="13" spans="1:21" x14ac:dyDescent="0.25">
      <c r="A13" s="184" t="s">
        <v>54</v>
      </c>
      <c r="B13" s="68" t="s">
        <v>55</v>
      </c>
      <c r="C13" s="69">
        <v>1617</v>
      </c>
      <c r="D13" s="69">
        <v>972.75</v>
      </c>
      <c r="E13" s="92"/>
      <c r="F13" s="263"/>
      <c r="G13" s="69">
        <v>1617</v>
      </c>
      <c r="H13" s="472">
        <v>1300</v>
      </c>
      <c r="I13" s="502">
        <v>1528</v>
      </c>
      <c r="J13" s="262">
        <f t="shared" si="0"/>
        <v>-317</v>
      </c>
      <c r="K13" s="96">
        <f t="shared" si="1"/>
        <v>-0.19604205318491033</v>
      </c>
    </row>
    <row r="14" spans="1:21" x14ac:dyDescent="0.25">
      <c r="A14" s="184" t="s">
        <v>105</v>
      </c>
      <c r="B14" s="68" t="s">
        <v>127</v>
      </c>
      <c r="C14" s="69">
        <v>8500</v>
      </c>
      <c r="D14" s="69">
        <v>10775.15</v>
      </c>
      <c r="E14" s="92"/>
      <c r="F14" s="9"/>
      <c r="G14" s="69">
        <v>8500</v>
      </c>
      <c r="H14" s="472">
        <v>14000</v>
      </c>
      <c r="I14" s="502">
        <v>10764</v>
      </c>
      <c r="J14" s="262">
        <f t="shared" si="0"/>
        <v>5500</v>
      </c>
      <c r="K14" s="96">
        <f t="shared" si="1"/>
        <v>0.6470588235294118</v>
      </c>
    </row>
    <row r="15" spans="1:21" x14ac:dyDescent="0.25">
      <c r="A15" s="184" t="s">
        <v>128</v>
      </c>
      <c r="B15" s="68" t="s">
        <v>302</v>
      </c>
      <c r="C15" s="69"/>
      <c r="D15" s="69"/>
      <c r="E15" s="92"/>
      <c r="F15" s="264"/>
      <c r="G15" s="69"/>
      <c r="H15" s="472"/>
      <c r="I15" s="94"/>
      <c r="J15" s="262">
        <f t="shared" si="0"/>
        <v>0</v>
      </c>
      <c r="K15" s="96" t="e">
        <f t="shared" si="1"/>
        <v>#DIV/0!</v>
      </c>
    </row>
    <row r="16" spans="1:21" x14ac:dyDescent="0.25">
      <c r="A16" s="184" t="s">
        <v>185</v>
      </c>
      <c r="B16" s="68" t="s">
        <v>303</v>
      </c>
      <c r="C16" s="72">
        <v>3500</v>
      </c>
      <c r="D16" s="69">
        <v>1946.71</v>
      </c>
      <c r="E16" s="92"/>
      <c r="F16" s="9"/>
      <c r="G16" s="72">
        <v>3500</v>
      </c>
      <c r="H16" s="471">
        <v>2200</v>
      </c>
      <c r="I16" s="502">
        <v>3383</v>
      </c>
      <c r="J16" s="262">
        <f t="shared" si="0"/>
        <v>-1300</v>
      </c>
      <c r="K16" s="96">
        <f t="shared" si="1"/>
        <v>-0.37142857142857144</v>
      </c>
    </row>
    <row r="17" spans="1:11" x14ac:dyDescent="0.25">
      <c r="A17" s="184" t="s">
        <v>187</v>
      </c>
      <c r="B17" s="68" t="s">
        <v>304</v>
      </c>
      <c r="C17" s="69">
        <v>2700</v>
      </c>
      <c r="D17" s="69">
        <v>4484.42</v>
      </c>
      <c r="E17" s="92"/>
      <c r="F17" s="9"/>
      <c r="G17" s="69">
        <v>2700</v>
      </c>
      <c r="H17" s="472">
        <v>4000</v>
      </c>
      <c r="I17" s="502">
        <v>2350</v>
      </c>
      <c r="J17" s="262">
        <f t="shared" si="0"/>
        <v>1300</v>
      </c>
      <c r="K17" s="96">
        <f t="shared" si="1"/>
        <v>0.48148148148148145</v>
      </c>
    </row>
    <row r="18" spans="1:11" x14ac:dyDescent="0.25">
      <c r="A18" s="184" t="s">
        <v>305</v>
      </c>
      <c r="B18" s="100" t="s">
        <v>306</v>
      </c>
      <c r="C18" s="69">
        <v>180</v>
      </c>
      <c r="D18" s="69">
        <v>614</v>
      </c>
      <c r="E18" s="92"/>
      <c r="F18" s="265"/>
      <c r="G18" s="69">
        <v>180</v>
      </c>
      <c r="H18" s="472">
        <v>750</v>
      </c>
      <c r="I18" s="261">
        <v>188</v>
      </c>
      <c r="J18" s="262">
        <f t="shared" si="0"/>
        <v>570</v>
      </c>
      <c r="K18" s="96">
        <f t="shared" si="1"/>
        <v>3.1666666666666665</v>
      </c>
    </row>
    <row r="19" spans="1:11" x14ac:dyDescent="0.25">
      <c r="A19" s="184" t="s">
        <v>307</v>
      </c>
      <c r="B19" s="68" t="s">
        <v>308</v>
      </c>
      <c r="C19" s="69">
        <v>4000</v>
      </c>
      <c r="D19" s="69">
        <v>9930</v>
      </c>
      <c r="E19" s="92"/>
      <c r="F19" s="9"/>
      <c r="G19" s="69">
        <v>4000</v>
      </c>
      <c r="H19" s="472">
        <v>0</v>
      </c>
      <c r="I19" s="261">
        <v>3067</v>
      </c>
      <c r="J19" s="262">
        <f t="shared" si="0"/>
        <v>-4000</v>
      </c>
      <c r="K19" s="96">
        <f t="shared" si="1"/>
        <v>-1</v>
      </c>
    </row>
    <row r="20" spans="1:11" x14ac:dyDescent="0.25">
      <c r="A20" s="184" t="s">
        <v>309</v>
      </c>
      <c r="B20" s="68" t="s">
        <v>310</v>
      </c>
      <c r="C20" s="69">
        <v>250</v>
      </c>
      <c r="D20" s="69">
        <v>103</v>
      </c>
      <c r="E20" s="92"/>
      <c r="F20" s="265"/>
      <c r="G20" s="69">
        <v>250</v>
      </c>
      <c r="H20" s="472">
        <v>150</v>
      </c>
      <c r="I20" s="261">
        <v>103</v>
      </c>
      <c r="J20" s="262">
        <f t="shared" si="0"/>
        <v>-100</v>
      </c>
      <c r="K20" s="96">
        <f t="shared" si="1"/>
        <v>-0.4</v>
      </c>
    </row>
    <row r="21" spans="1:11" x14ac:dyDescent="0.25">
      <c r="A21" s="184" t="s">
        <v>189</v>
      </c>
      <c r="B21" s="68" t="s">
        <v>311</v>
      </c>
      <c r="C21" s="69"/>
      <c r="D21" s="69"/>
      <c r="E21" s="92"/>
      <c r="F21" s="265"/>
      <c r="G21" s="69"/>
      <c r="H21" s="472"/>
      <c r="I21" s="261"/>
      <c r="J21" s="262">
        <f t="shared" si="0"/>
        <v>0</v>
      </c>
      <c r="K21" s="96" t="e">
        <f t="shared" si="1"/>
        <v>#DIV/0!</v>
      </c>
    </row>
    <row r="22" spans="1:11" x14ac:dyDescent="0.25">
      <c r="A22" s="184" t="s">
        <v>312</v>
      </c>
      <c r="B22" s="68" t="s">
        <v>313</v>
      </c>
      <c r="C22" s="69"/>
      <c r="D22" s="69"/>
      <c r="E22" s="92"/>
      <c r="F22" s="9"/>
      <c r="G22" s="69"/>
      <c r="H22" s="472"/>
      <c r="I22" s="261"/>
      <c r="J22" s="262">
        <f t="shared" si="0"/>
        <v>0</v>
      </c>
      <c r="K22" s="96" t="e">
        <f t="shared" si="1"/>
        <v>#DIV/0!</v>
      </c>
    </row>
    <row r="23" spans="1:11" x14ac:dyDescent="0.25">
      <c r="A23" s="184" t="s">
        <v>314</v>
      </c>
      <c r="B23" s="68" t="s">
        <v>315</v>
      </c>
      <c r="C23" s="69"/>
      <c r="D23" s="69"/>
      <c r="E23" s="92"/>
      <c r="F23" s="9"/>
      <c r="G23" s="69"/>
      <c r="H23" s="472"/>
      <c r="I23" s="261"/>
      <c r="J23" s="262">
        <f t="shared" si="0"/>
        <v>0</v>
      </c>
      <c r="K23" s="96" t="e">
        <f t="shared" si="1"/>
        <v>#DIV/0!</v>
      </c>
    </row>
    <row r="24" spans="1:11" x14ac:dyDescent="0.25">
      <c r="A24" s="184" t="s">
        <v>56</v>
      </c>
      <c r="B24" s="68" t="s">
        <v>316</v>
      </c>
      <c r="C24" s="69">
        <v>500</v>
      </c>
      <c r="D24" s="69">
        <v>359</v>
      </c>
      <c r="E24" s="92"/>
      <c r="F24" s="9"/>
      <c r="G24" s="69">
        <v>500</v>
      </c>
      <c r="H24" s="472"/>
      <c r="I24" s="261">
        <v>1494</v>
      </c>
      <c r="J24" s="262">
        <f t="shared" si="0"/>
        <v>-500</v>
      </c>
      <c r="K24" s="96">
        <f t="shared" si="1"/>
        <v>-1</v>
      </c>
    </row>
    <row r="25" spans="1:11" x14ac:dyDescent="0.25">
      <c r="A25" s="184" t="s">
        <v>317</v>
      </c>
      <c r="B25" s="68" t="s">
        <v>318</v>
      </c>
      <c r="C25" s="69">
        <v>500</v>
      </c>
      <c r="D25" s="69">
        <v>745</v>
      </c>
      <c r="E25" s="92"/>
      <c r="F25" s="9"/>
      <c r="G25" s="69">
        <v>500</v>
      </c>
      <c r="H25" s="472">
        <v>500</v>
      </c>
      <c r="I25" s="261">
        <v>398</v>
      </c>
      <c r="J25" s="262">
        <f t="shared" si="0"/>
        <v>0</v>
      </c>
      <c r="K25" s="96">
        <f t="shared" si="1"/>
        <v>0</v>
      </c>
    </row>
    <row r="26" spans="1:11" x14ac:dyDescent="0.25">
      <c r="A26" s="184" t="s">
        <v>319</v>
      </c>
      <c r="B26" s="100" t="s">
        <v>320</v>
      </c>
      <c r="C26" s="69">
        <v>1500</v>
      </c>
      <c r="D26" s="69">
        <v>1718</v>
      </c>
      <c r="E26" s="92"/>
      <c r="F26" s="9"/>
      <c r="G26" s="69">
        <v>1500</v>
      </c>
      <c r="H26" s="472">
        <v>1500</v>
      </c>
      <c r="I26" s="261">
        <v>1230</v>
      </c>
      <c r="J26" s="262">
        <f t="shared" si="0"/>
        <v>0</v>
      </c>
      <c r="K26" s="96">
        <f t="shared" si="1"/>
        <v>0</v>
      </c>
    </row>
    <row r="27" spans="1:11" x14ac:dyDescent="0.25">
      <c r="A27" s="184" t="s">
        <v>321</v>
      </c>
      <c r="B27" s="68" t="s">
        <v>322</v>
      </c>
      <c r="C27" s="69">
        <v>200</v>
      </c>
      <c r="D27" s="69">
        <v>0</v>
      </c>
      <c r="E27" s="92"/>
      <c r="F27" s="265"/>
      <c r="G27" s="69">
        <v>200</v>
      </c>
      <c r="H27" s="472">
        <v>100</v>
      </c>
      <c r="I27" s="261">
        <v>186</v>
      </c>
      <c r="J27" s="262">
        <f t="shared" si="0"/>
        <v>-100</v>
      </c>
      <c r="K27" s="96">
        <f t="shared" si="1"/>
        <v>-0.5</v>
      </c>
    </row>
    <row r="28" spans="1:11" x14ac:dyDescent="0.25">
      <c r="A28" s="184" t="s">
        <v>323</v>
      </c>
      <c r="B28" s="68" t="s">
        <v>324</v>
      </c>
      <c r="C28" s="69">
        <v>2000</v>
      </c>
      <c r="D28" s="69">
        <v>4879</v>
      </c>
      <c r="E28" s="92"/>
      <c r="F28" s="9"/>
      <c r="G28" s="69">
        <v>2000</v>
      </c>
      <c r="H28" s="472"/>
      <c r="I28" s="261">
        <v>5947</v>
      </c>
      <c r="J28" s="262">
        <f t="shared" si="0"/>
        <v>-2000</v>
      </c>
      <c r="K28" s="96">
        <f t="shared" si="1"/>
        <v>-1</v>
      </c>
    </row>
    <row r="29" spans="1:11" x14ac:dyDescent="0.25">
      <c r="A29" s="184" t="s">
        <v>325</v>
      </c>
      <c r="B29" s="68" t="s">
        <v>326</v>
      </c>
      <c r="C29" s="69">
        <v>5000</v>
      </c>
      <c r="D29" s="69">
        <v>3969.22</v>
      </c>
      <c r="E29" s="92"/>
      <c r="F29" s="263"/>
      <c r="G29" s="69">
        <v>5000</v>
      </c>
      <c r="H29" s="472">
        <v>4500</v>
      </c>
      <c r="I29" s="261">
        <v>3993</v>
      </c>
      <c r="J29" s="262">
        <f t="shared" si="0"/>
        <v>-500</v>
      </c>
      <c r="K29" s="96">
        <f t="shared" si="1"/>
        <v>-0.1</v>
      </c>
    </row>
    <row r="30" spans="1:11" x14ac:dyDescent="0.25">
      <c r="A30" s="184" t="s">
        <v>327</v>
      </c>
      <c r="B30" s="68" t="s">
        <v>71</v>
      </c>
      <c r="C30" s="69">
        <v>80</v>
      </c>
      <c r="D30" s="69">
        <v>410</v>
      </c>
      <c r="E30" s="92"/>
      <c r="F30" s="266"/>
      <c r="G30" s="69">
        <v>80</v>
      </c>
      <c r="H30" s="472">
        <v>200</v>
      </c>
      <c r="I30" s="261">
        <v>82</v>
      </c>
      <c r="J30" s="262">
        <f t="shared" si="0"/>
        <v>120</v>
      </c>
      <c r="K30" s="96">
        <f t="shared" si="1"/>
        <v>1.5</v>
      </c>
    </row>
    <row r="31" spans="1:11" hidden="1" x14ac:dyDescent="0.25">
      <c r="A31" s="184" t="s">
        <v>328</v>
      </c>
      <c r="B31" s="68" t="s">
        <v>329</v>
      </c>
      <c r="C31" s="69"/>
      <c r="D31" s="69"/>
      <c r="E31" s="92"/>
      <c r="F31" s="9"/>
      <c r="G31" s="69"/>
      <c r="H31" s="472"/>
      <c r="I31" s="98"/>
      <c r="J31" s="262">
        <f t="shared" si="0"/>
        <v>0</v>
      </c>
      <c r="K31" s="96" t="e">
        <f t="shared" si="1"/>
        <v>#DIV/0!</v>
      </c>
    </row>
    <row r="32" spans="1:11" x14ac:dyDescent="0.25">
      <c r="A32" s="184" t="s">
        <v>330</v>
      </c>
      <c r="B32" s="68" t="s">
        <v>331</v>
      </c>
      <c r="C32" s="69">
        <v>4200</v>
      </c>
      <c r="D32" s="69">
        <v>1868.82</v>
      </c>
      <c r="E32" s="92"/>
      <c r="F32" s="9"/>
      <c r="G32" s="69">
        <v>4200</v>
      </c>
      <c r="H32" s="472">
        <v>9000</v>
      </c>
      <c r="I32" s="261">
        <v>3894</v>
      </c>
      <c r="J32" s="262">
        <f t="shared" si="0"/>
        <v>4800</v>
      </c>
      <c r="K32" s="96">
        <f t="shared" si="1"/>
        <v>1.1428571428571428</v>
      </c>
    </row>
    <row r="33" spans="1:11" hidden="1" x14ac:dyDescent="0.25">
      <c r="A33" s="267" t="s">
        <v>139</v>
      </c>
      <c r="B33" s="268" t="s">
        <v>332</v>
      </c>
      <c r="C33" s="163"/>
      <c r="D33" s="69"/>
      <c r="E33" s="92"/>
      <c r="F33" s="9"/>
      <c r="G33" s="163"/>
      <c r="H33" s="473"/>
      <c r="I33" s="98"/>
      <c r="J33" s="262">
        <f t="shared" si="0"/>
        <v>0</v>
      </c>
      <c r="K33" s="96" t="e">
        <f t="shared" si="1"/>
        <v>#DIV/0!</v>
      </c>
    </row>
    <row r="34" spans="1:11" x14ac:dyDescent="0.25">
      <c r="A34" s="184" t="s">
        <v>333</v>
      </c>
      <c r="B34" s="68" t="s">
        <v>334</v>
      </c>
      <c r="C34" s="172">
        <v>6000</v>
      </c>
      <c r="D34" s="69">
        <v>7710.71</v>
      </c>
      <c r="E34" s="92"/>
      <c r="F34" s="9"/>
      <c r="G34" s="172">
        <v>6000</v>
      </c>
      <c r="H34" s="474">
        <v>8000</v>
      </c>
      <c r="I34" s="261">
        <v>8708</v>
      </c>
      <c r="J34" s="262">
        <f t="shared" si="0"/>
        <v>2000</v>
      </c>
      <c r="K34" s="96">
        <f t="shared" si="1"/>
        <v>0.33333333333333331</v>
      </c>
    </row>
    <row r="35" spans="1:11" x14ac:dyDescent="0.25">
      <c r="A35" s="184" t="s">
        <v>335</v>
      </c>
      <c r="B35" s="68" t="s">
        <v>336</v>
      </c>
      <c r="C35" s="172"/>
      <c r="D35" s="69"/>
      <c r="E35" s="92"/>
      <c r="F35" s="9"/>
      <c r="G35" s="172"/>
      <c r="H35" s="474"/>
      <c r="I35" s="98"/>
      <c r="J35" s="262">
        <f t="shared" ref="J35:J58" si="2">H35-C35</f>
        <v>0</v>
      </c>
      <c r="K35" s="96" t="e">
        <f t="shared" si="1"/>
        <v>#DIV/0!</v>
      </c>
    </row>
    <row r="36" spans="1:11" hidden="1" x14ac:dyDescent="0.25">
      <c r="A36" s="184" t="s">
        <v>337</v>
      </c>
      <c r="B36" s="68" t="s">
        <v>272</v>
      </c>
      <c r="C36" s="163"/>
      <c r="D36" s="69"/>
      <c r="E36" s="92"/>
      <c r="F36" s="9"/>
      <c r="G36" s="163"/>
      <c r="H36" s="473"/>
      <c r="I36" s="98"/>
      <c r="J36" s="262">
        <f t="shared" si="2"/>
        <v>0</v>
      </c>
      <c r="K36" s="96" t="e">
        <f t="shared" si="1"/>
        <v>#DIV/0!</v>
      </c>
    </row>
    <row r="37" spans="1:11" hidden="1" x14ac:dyDescent="0.25">
      <c r="A37" s="267" t="s">
        <v>338</v>
      </c>
      <c r="B37" s="268" t="s">
        <v>339</v>
      </c>
      <c r="C37" s="163"/>
      <c r="D37" s="69"/>
      <c r="E37" s="92"/>
      <c r="F37" s="9"/>
      <c r="G37" s="163"/>
      <c r="H37" s="473"/>
      <c r="I37" s="98"/>
      <c r="J37" s="262">
        <f t="shared" si="2"/>
        <v>0</v>
      </c>
      <c r="K37" s="96" t="e">
        <f t="shared" si="1"/>
        <v>#DIV/0!</v>
      </c>
    </row>
    <row r="38" spans="1:11" hidden="1" x14ac:dyDescent="0.25">
      <c r="A38" s="184" t="s">
        <v>340</v>
      </c>
      <c r="B38" s="68" t="s">
        <v>341</v>
      </c>
      <c r="C38" s="163"/>
      <c r="D38" s="69"/>
      <c r="E38" s="92"/>
      <c r="F38" s="265"/>
      <c r="G38" s="163"/>
      <c r="H38" s="473"/>
      <c r="I38" s="98"/>
      <c r="J38" s="262">
        <f t="shared" si="2"/>
        <v>0</v>
      </c>
      <c r="K38" s="96" t="e">
        <f t="shared" si="1"/>
        <v>#DIV/0!</v>
      </c>
    </row>
    <row r="39" spans="1:11" hidden="1" x14ac:dyDescent="0.25">
      <c r="A39" s="184" t="s">
        <v>66</v>
      </c>
      <c r="B39" s="268" t="s">
        <v>342</v>
      </c>
      <c r="C39" s="163"/>
      <c r="D39" s="69"/>
      <c r="E39" s="92"/>
      <c r="F39" s="266"/>
      <c r="G39" s="163"/>
      <c r="H39" s="473"/>
      <c r="I39" s="98"/>
      <c r="J39" s="262">
        <f t="shared" si="2"/>
        <v>0</v>
      </c>
      <c r="K39" s="96" t="e">
        <f t="shared" ref="K39:K58" si="3">J39/C39</f>
        <v>#DIV/0!</v>
      </c>
    </row>
    <row r="40" spans="1:11" x14ac:dyDescent="0.25">
      <c r="A40" s="184" t="s">
        <v>130</v>
      </c>
      <c r="B40" s="68" t="s">
        <v>131</v>
      </c>
      <c r="C40" s="69">
        <v>9500</v>
      </c>
      <c r="D40" s="69">
        <v>6745.44</v>
      </c>
      <c r="E40" s="92"/>
      <c r="F40" s="9"/>
      <c r="G40" s="69">
        <v>9500</v>
      </c>
      <c r="H40" s="471">
        <v>10500</v>
      </c>
      <c r="I40" s="261">
        <v>10740</v>
      </c>
      <c r="J40" s="262">
        <f t="shared" si="2"/>
        <v>1000</v>
      </c>
      <c r="K40" s="96">
        <f t="shared" si="3"/>
        <v>0.10526315789473684</v>
      </c>
    </row>
    <row r="41" spans="1:11" x14ac:dyDescent="0.25">
      <c r="A41" s="184" t="s">
        <v>343</v>
      </c>
      <c r="B41" s="68" t="s">
        <v>344</v>
      </c>
      <c r="C41" s="69">
        <v>1800</v>
      </c>
      <c r="D41" s="69">
        <v>1540</v>
      </c>
      <c r="E41" s="92"/>
      <c r="F41" s="265"/>
      <c r="G41" s="69">
        <v>1800</v>
      </c>
      <c r="H41" s="472">
        <v>1600</v>
      </c>
      <c r="I41" s="261">
        <v>2191</v>
      </c>
      <c r="J41" s="262">
        <f t="shared" si="2"/>
        <v>-200</v>
      </c>
      <c r="K41" s="96">
        <f t="shared" si="3"/>
        <v>-0.1111111111111111</v>
      </c>
    </row>
    <row r="42" spans="1:11" hidden="1" x14ac:dyDescent="0.25">
      <c r="A42" s="184" t="s">
        <v>345</v>
      </c>
      <c r="B42" s="68" t="s">
        <v>346</v>
      </c>
      <c r="C42" s="69"/>
      <c r="D42" s="69"/>
      <c r="E42" s="92"/>
      <c r="F42" s="9"/>
      <c r="G42" s="69"/>
      <c r="H42" s="472"/>
      <c r="I42" s="98"/>
      <c r="J42" s="262">
        <f t="shared" si="2"/>
        <v>0</v>
      </c>
      <c r="K42" s="96" t="e">
        <f t="shared" si="3"/>
        <v>#DIV/0!</v>
      </c>
    </row>
    <row r="43" spans="1:11" x14ac:dyDescent="0.25">
      <c r="A43" s="184" t="s">
        <v>72</v>
      </c>
      <c r="B43" s="68" t="s">
        <v>73</v>
      </c>
      <c r="C43" s="69">
        <v>350</v>
      </c>
      <c r="D43" s="69">
        <v>410</v>
      </c>
      <c r="E43" s="92"/>
      <c r="F43" s="9"/>
      <c r="G43" s="69">
        <v>350</v>
      </c>
      <c r="H43" s="472">
        <v>400</v>
      </c>
      <c r="I43" s="261">
        <v>419</v>
      </c>
      <c r="J43" s="262">
        <f t="shared" si="2"/>
        <v>50</v>
      </c>
      <c r="K43" s="96">
        <f t="shared" si="3"/>
        <v>0.14285714285714285</v>
      </c>
    </row>
    <row r="44" spans="1:11" x14ac:dyDescent="0.25">
      <c r="A44" s="184" t="s">
        <v>110</v>
      </c>
      <c r="B44" s="68" t="s">
        <v>347</v>
      </c>
      <c r="C44" s="69">
        <v>26000</v>
      </c>
      <c r="D44" s="69">
        <v>23759.37</v>
      </c>
      <c r="E44" s="92"/>
      <c r="F44" s="9"/>
      <c r="G44" s="69">
        <v>26000</v>
      </c>
      <c r="H44" s="472">
        <v>28000</v>
      </c>
      <c r="I44" s="261">
        <v>23490</v>
      </c>
      <c r="J44" s="262">
        <f t="shared" si="2"/>
        <v>2000</v>
      </c>
      <c r="K44" s="96">
        <f t="shared" si="3"/>
        <v>7.6923076923076927E-2</v>
      </c>
    </row>
    <row r="45" spans="1:11" x14ac:dyDescent="0.25">
      <c r="A45" s="184" t="s">
        <v>348</v>
      </c>
      <c r="B45" s="68" t="s">
        <v>349</v>
      </c>
      <c r="C45" s="69">
        <v>1500</v>
      </c>
      <c r="D45" s="69">
        <v>658</v>
      </c>
      <c r="E45" s="92"/>
      <c r="F45" s="9"/>
      <c r="G45" s="69">
        <v>1500</v>
      </c>
      <c r="H45" s="472">
        <v>1300</v>
      </c>
      <c r="I45" s="261">
        <v>1351</v>
      </c>
      <c r="J45" s="262">
        <f t="shared" si="2"/>
        <v>-200</v>
      </c>
      <c r="K45" s="96">
        <f t="shared" si="3"/>
        <v>-0.13333333333333333</v>
      </c>
    </row>
    <row r="46" spans="1:11" x14ac:dyDescent="0.25">
      <c r="A46" s="184" t="s">
        <v>245</v>
      </c>
      <c r="B46" s="68" t="s">
        <v>350</v>
      </c>
      <c r="C46" s="69">
        <v>6200</v>
      </c>
      <c r="D46" s="69">
        <v>6690.4</v>
      </c>
      <c r="E46" s="92"/>
      <c r="F46" s="9"/>
      <c r="G46" s="69">
        <v>6200</v>
      </c>
      <c r="H46" s="472">
        <v>6500</v>
      </c>
      <c r="I46" s="261">
        <v>6045</v>
      </c>
      <c r="J46" s="262">
        <f t="shared" si="2"/>
        <v>300</v>
      </c>
      <c r="K46" s="96">
        <f t="shared" si="3"/>
        <v>4.8387096774193547E-2</v>
      </c>
    </row>
    <row r="47" spans="1:11" x14ac:dyDescent="0.25">
      <c r="A47" s="184" t="s">
        <v>351</v>
      </c>
      <c r="B47" s="68" t="s">
        <v>352</v>
      </c>
      <c r="C47" s="69">
        <v>250000</v>
      </c>
      <c r="D47" s="69">
        <v>233413</v>
      </c>
      <c r="E47" s="92"/>
      <c r="F47" s="9"/>
      <c r="G47" s="69">
        <v>250000</v>
      </c>
      <c r="H47" s="472">
        <v>270000</v>
      </c>
      <c r="I47" s="261">
        <v>222590</v>
      </c>
      <c r="J47" s="262">
        <f t="shared" si="2"/>
        <v>20000</v>
      </c>
      <c r="K47" s="96">
        <f t="shared" si="3"/>
        <v>0.08</v>
      </c>
    </row>
    <row r="48" spans="1:11" hidden="1" x14ac:dyDescent="0.25">
      <c r="A48" s="67" t="s">
        <v>353</v>
      </c>
      <c r="B48" s="269" t="s">
        <v>354</v>
      </c>
      <c r="C48" s="163"/>
      <c r="D48" s="69"/>
      <c r="E48" s="92"/>
      <c r="F48" s="9"/>
      <c r="G48" s="163"/>
      <c r="H48" s="473"/>
      <c r="I48" s="98"/>
      <c r="J48" s="262">
        <f t="shared" si="2"/>
        <v>0</v>
      </c>
      <c r="K48" s="96" t="e">
        <f t="shared" si="3"/>
        <v>#DIV/0!</v>
      </c>
    </row>
    <row r="49" spans="1:11" x14ac:dyDescent="0.25">
      <c r="A49" s="184" t="s">
        <v>355</v>
      </c>
      <c r="B49" s="68" t="s">
        <v>356</v>
      </c>
      <c r="C49" s="192">
        <v>3000</v>
      </c>
      <c r="D49" s="69">
        <v>11383.41</v>
      </c>
      <c r="E49" s="92"/>
      <c r="F49" s="9"/>
      <c r="G49" s="192">
        <v>3000</v>
      </c>
      <c r="H49" s="192">
        <v>3500</v>
      </c>
      <c r="I49" s="98">
        <v>2382</v>
      </c>
      <c r="J49" s="262">
        <f t="shared" si="2"/>
        <v>500</v>
      </c>
      <c r="K49" s="96">
        <f t="shared" si="3"/>
        <v>0.16666666666666666</v>
      </c>
    </row>
    <row r="50" spans="1:11" x14ac:dyDescent="0.25">
      <c r="A50" s="270" t="s">
        <v>654</v>
      </c>
      <c r="B50" s="174" t="s">
        <v>357</v>
      </c>
      <c r="C50" s="69">
        <v>3000</v>
      </c>
      <c r="D50" s="69">
        <v>15298.9</v>
      </c>
      <c r="E50" s="92"/>
      <c r="F50" s="265"/>
      <c r="G50" s="69">
        <v>3000</v>
      </c>
      <c r="H50" s="472">
        <v>5000</v>
      </c>
      <c r="I50" s="98">
        <v>4368</v>
      </c>
      <c r="J50" s="262">
        <f t="shared" si="2"/>
        <v>2000</v>
      </c>
      <c r="K50" s="96">
        <f t="shared" si="3"/>
        <v>0.66666666666666663</v>
      </c>
    </row>
    <row r="51" spans="1:11" x14ac:dyDescent="0.25">
      <c r="A51" s="270" t="s">
        <v>655</v>
      </c>
      <c r="B51" s="174" t="s">
        <v>358</v>
      </c>
      <c r="C51" s="69">
        <v>3000</v>
      </c>
      <c r="D51" s="69">
        <v>2596.1799999999998</v>
      </c>
      <c r="E51" s="92"/>
      <c r="F51" s="265"/>
      <c r="G51" s="69">
        <v>3000</v>
      </c>
      <c r="H51" s="472">
        <v>4000</v>
      </c>
      <c r="I51" s="98">
        <v>2896</v>
      </c>
      <c r="J51" s="262">
        <f t="shared" si="2"/>
        <v>1000</v>
      </c>
      <c r="K51" s="96">
        <f t="shared" si="3"/>
        <v>0.33333333333333331</v>
      </c>
    </row>
    <row r="52" spans="1:11" x14ac:dyDescent="0.25">
      <c r="A52" s="270" t="s">
        <v>656</v>
      </c>
      <c r="B52" s="174" t="s">
        <v>359</v>
      </c>
      <c r="C52" s="69">
        <v>3000</v>
      </c>
      <c r="D52" s="69">
        <v>2860</v>
      </c>
      <c r="E52" s="92"/>
      <c r="F52" s="265"/>
      <c r="G52" s="69">
        <v>3000</v>
      </c>
      <c r="H52" s="472">
        <v>4000</v>
      </c>
      <c r="I52" s="98">
        <v>3649</v>
      </c>
      <c r="J52" s="262">
        <f t="shared" si="2"/>
        <v>1000</v>
      </c>
      <c r="K52" s="96">
        <f t="shared" si="3"/>
        <v>0.33333333333333331</v>
      </c>
    </row>
    <row r="53" spans="1:11" x14ac:dyDescent="0.25">
      <c r="A53" s="270" t="s">
        <v>657</v>
      </c>
      <c r="B53" s="174" t="s">
        <v>360</v>
      </c>
      <c r="C53" s="69">
        <v>1500</v>
      </c>
      <c r="D53" s="69">
        <v>244.94</v>
      </c>
      <c r="E53" s="92"/>
      <c r="F53" s="265"/>
      <c r="G53" s="69">
        <v>1500</v>
      </c>
      <c r="H53" s="472">
        <v>3000</v>
      </c>
      <c r="I53" s="98">
        <v>334</v>
      </c>
      <c r="J53" s="262">
        <f t="shared" si="2"/>
        <v>1500</v>
      </c>
      <c r="K53" s="96">
        <f t="shared" si="3"/>
        <v>1</v>
      </c>
    </row>
    <row r="54" spans="1:11" x14ac:dyDescent="0.25">
      <c r="A54" s="270" t="s">
        <v>658</v>
      </c>
      <c r="B54" s="68" t="s">
        <v>610</v>
      </c>
      <c r="C54" s="74">
        <v>2000</v>
      </c>
      <c r="D54" s="192">
        <v>1080</v>
      </c>
      <c r="E54" s="75"/>
      <c r="F54" s="7"/>
      <c r="G54" s="74">
        <v>2000</v>
      </c>
      <c r="H54" s="475">
        <v>2500</v>
      </c>
      <c r="I54" s="98">
        <v>1016</v>
      </c>
      <c r="J54" s="262">
        <f t="shared" si="2"/>
        <v>500</v>
      </c>
      <c r="K54" s="96">
        <f t="shared" si="3"/>
        <v>0.25</v>
      </c>
    </row>
    <row r="55" spans="1:11" x14ac:dyDescent="0.25">
      <c r="A55" s="270" t="s">
        <v>659</v>
      </c>
      <c r="B55" s="68" t="s">
        <v>611</v>
      </c>
      <c r="C55" s="172">
        <v>1500</v>
      </c>
      <c r="D55" s="192">
        <v>2640.62</v>
      </c>
      <c r="E55" s="75"/>
      <c r="F55" s="7"/>
      <c r="G55" s="172">
        <v>1500</v>
      </c>
      <c r="H55" s="475">
        <v>3500</v>
      </c>
      <c r="I55" s="98">
        <v>71</v>
      </c>
      <c r="J55" s="262">
        <f t="shared" si="2"/>
        <v>2000</v>
      </c>
      <c r="K55" s="96">
        <f t="shared" si="3"/>
        <v>1.3333333333333333</v>
      </c>
    </row>
    <row r="56" spans="1:11" x14ac:dyDescent="0.25">
      <c r="A56" s="270" t="s">
        <v>660</v>
      </c>
      <c r="B56" s="68" t="s">
        <v>612</v>
      </c>
      <c r="C56" s="172">
        <v>1000</v>
      </c>
      <c r="D56" s="192">
        <v>0</v>
      </c>
      <c r="E56" s="75"/>
      <c r="F56" s="7"/>
      <c r="G56" s="172">
        <v>1000</v>
      </c>
      <c r="H56" s="475">
        <v>2000</v>
      </c>
      <c r="I56" s="98">
        <v>104</v>
      </c>
      <c r="J56" s="262">
        <f t="shared" si="2"/>
        <v>1000</v>
      </c>
      <c r="K56" s="96">
        <f t="shared" si="3"/>
        <v>1</v>
      </c>
    </row>
    <row r="57" spans="1:11" x14ac:dyDescent="0.25">
      <c r="A57" s="270" t="s">
        <v>682</v>
      </c>
      <c r="B57" s="68" t="s">
        <v>683</v>
      </c>
      <c r="C57" s="172"/>
      <c r="D57" s="192"/>
      <c r="E57" s="75"/>
      <c r="F57" s="7"/>
      <c r="G57" s="172"/>
      <c r="H57" s="475">
        <v>1000</v>
      </c>
      <c r="I57" s="98"/>
      <c r="J57" s="262">
        <f t="shared" si="2"/>
        <v>1000</v>
      </c>
      <c r="K57" s="96" t="e">
        <f t="shared" si="3"/>
        <v>#DIV/0!</v>
      </c>
    </row>
    <row r="58" spans="1:11" ht="15.6" x14ac:dyDescent="0.25">
      <c r="A58" s="61" t="s">
        <v>88</v>
      </c>
      <c r="B58" s="88" t="s">
        <v>292</v>
      </c>
      <c r="C58" s="227">
        <f>SUM(C3:C57)</f>
        <v>779447</v>
      </c>
      <c r="D58" s="271">
        <f>SUM(D3:D57)</f>
        <v>783762.20000000019</v>
      </c>
      <c r="E58" s="272">
        <f>SUM(E3:E50)</f>
        <v>0</v>
      </c>
      <c r="F58" s="273">
        <f>SUM(F3:F48)</f>
        <v>0</v>
      </c>
      <c r="G58" s="274">
        <f>SUM(G3:G57)</f>
        <v>779447</v>
      </c>
      <c r="H58" s="275">
        <f>SUM(H3:H57)</f>
        <v>845558</v>
      </c>
      <c r="I58" s="276">
        <f>SUM(I3:I57)</f>
        <v>716841</v>
      </c>
      <c r="J58" s="262">
        <f t="shared" si="2"/>
        <v>66111</v>
      </c>
      <c r="K58" s="96">
        <f t="shared" si="3"/>
        <v>8.4817825971490041E-2</v>
      </c>
    </row>
    <row r="59" spans="1:11" x14ac:dyDescent="0.25">
      <c r="B59" s="79"/>
      <c r="C59" s="277"/>
      <c r="D59" s="278"/>
      <c r="E59" s="80"/>
      <c r="J59" s="279"/>
    </row>
    <row r="60" spans="1:11" x14ac:dyDescent="0.25">
      <c r="B60" s="79"/>
      <c r="C60" s="277"/>
      <c r="D60" s="278"/>
      <c r="E60" s="80"/>
      <c r="J60" s="279"/>
    </row>
    <row r="61" spans="1:11" x14ac:dyDescent="0.25">
      <c r="B61" s="79"/>
      <c r="C61" s="277"/>
      <c r="D61" s="278"/>
      <c r="E61" s="80"/>
      <c r="H61" s="156"/>
      <c r="J61" s="279"/>
    </row>
    <row r="62" spans="1:11" x14ac:dyDescent="0.25">
      <c r="B62" s="79"/>
      <c r="C62" s="277"/>
      <c r="D62" s="277"/>
      <c r="E62" s="80"/>
      <c r="J62" s="279"/>
    </row>
    <row r="63" spans="1:11" x14ac:dyDescent="0.25">
      <c r="C63" s="106"/>
      <c r="D63" s="280"/>
      <c r="E63" s="105"/>
      <c r="J63" s="108">
        <v>7.6499999999999999E-2</v>
      </c>
    </row>
    <row r="64" spans="1:11" x14ac:dyDescent="0.25">
      <c r="J64" s="108">
        <v>0.11169999999999999</v>
      </c>
    </row>
  </sheetData>
  <sortState xmlns:xlrd2="http://schemas.microsoft.com/office/spreadsheetml/2017/richdata2" ref="A3:K57">
    <sortCondition ref="A3:A57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D4" sqref="D4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81" t="s">
        <v>361</v>
      </c>
      <c r="C1" s="168" t="s">
        <v>638</v>
      </c>
      <c r="D1" s="168" t="s">
        <v>642</v>
      </c>
      <c r="E1" s="168" t="str">
        <f>'[1]Hwy 2020'!E1</f>
        <v>2019 Unaudited 09/30/2018</v>
      </c>
      <c r="F1" s="182" t="str">
        <f>'[1]Hwy 2020'!F1</f>
        <v>Comments, Changes
&amp; Suggestions</v>
      </c>
      <c r="G1" s="168" t="s">
        <v>639</v>
      </c>
      <c r="H1" s="59" t="s">
        <v>640</v>
      </c>
      <c r="I1" s="59" t="s">
        <v>35</v>
      </c>
      <c r="J1" s="59" t="s">
        <v>36</v>
      </c>
    </row>
    <row r="2" spans="1:10" ht="15.6" x14ac:dyDescent="0.25">
      <c r="A2" s="61" t="s">
        <v>362</v>
      </c>
      <c r="B2" s="62" t="s">
        <v>363</v>
      </c>
      <c r="C2" s="63"/>
      <c r="D2" s="63"/>
      <c r="E2" s="63"/>
      <c r="F2" s="7"/>
      <c r="G2" s="66"/>
      <c r="H2" s="66"/>
      <c r="I2" s="66"/>
      <c r="J2" s="66"/>
    </row>
    <row r="3" spans="1:10" x14ac:dyDescent="0.25">
      <c r="A3" s="67" t="s">
        <v>185</v>
      </c>
      <c r="B3" s="68" t="s">
        <v>303</v>
      </c>
      <c r="C3" s="52">
        <v>20000</v>
      </c>
      <c r="D3" s="52">
        <v>13834.83</v>
      </c>
      <c r="E3" s="52"/>
      <c r="F3" s="282"/>
      <c r="G3" s="98">
        <v>20000</v>
      </c>
      <c r="H3" s="185">
        <v>15000</v>
      </c>
      <c r="I3" s="20">
        <f>H3-C3</f>
        <v>-5000</v>
      </c>
      <c r="J3" s="96">
        <f>I3/C3</f>
        <v>-0.25</v>
      </c>
    </row>
    <row r="4" spans="1:10" ht="15.6" x14ac:dyDescent="0.3">
      <c r="A4" s="61" t="s">
        <v>88</v>
      </c>
      <c r="B4" s="62" t="s">
        <v>363</v>
      </c>
      <c r="C4" s="22">
        <f>SUM(C3)</f>
        <v>20000</v>
      </c>
      <c r="D4" s="22">
        <f>SUM(D3)</f>
        <v>13834.83</v>
      </c>
      <c r="E4" s="22"/>
      <c r="F4" s="22"/>
      <c r="G4" s="22">
        <f>SUM(G3)</f>
        <v>20000</v>
      </c>
      <c r="H4" s="22">
        <f>SUM(H3)</f>
        <v>15000</v>
      </c>
      <c r="I4" s="20">
        <f>H4-C4</f>
        <v>-5000</v>
      </c>
      <c r="J4" s="96">
        <f>I4/C4</f>
        <v>-0.25</v>
      </c>
    </row>
    <row r="5" spans="1:10" x14ac:dyDescent="0.25">
      <c r="B5" s="283"/>
      <c r="C5" s="284"/>
      <c r="D5" s="284"/>
      <c r="E5" s="284"/>
      <c r="H5" s="28"/>
    </row>
    <row r="6" spans="1:10" x14ac:dyDescent="0.25">
      <c r="C6" s="285"/>
      <c r="D6" s="286"/>
      <c r="E6" s="285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0"/>
  <sheetViews>
    <sheetView topLeftCell="A13" zoomScaleNormal="100" workbookViewId="0">
      <selection activeCell="D20" sqref="D20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82" customWidth="1"/>
    <col min="4" max="4" width="14" style="82" customWidth="1"/>
    <col min="5" max="5" width="11.44140625" style="82" hidden="1" customWidth="1"/>
    <col min="6" max="6" width="17.109375" style="35" hidden="1" customWidth="1"/>
    <col min="7" max="7" width="10" customWidth="1"/>
    <col min="8" max="8" width="13.33203125" style="82" bestFit="1" customWidth="1"/>
    <col min="9" max="9" width="9.44140625" bestFit="1" customWidth="1"/>
  </cols>
  <sheetData>
    <row r="1" spans="1:11" ht="44.25" customHeight="1" x14ac:dyDescent="0.25">
      <c r="A1" s="109"/>
      <c r="B1" s="287" t="s">
        <v>9</v>
      </c>
      <c r="C1" s="241" t="s">
        <v>638</v>
      </c>
      <c r="D1" s="241" t="s">
        <v>642</v>
      </c>
      <c r="E1" s="241" t="str">
        <f>'[1] St Lighting 2020'!E1</f>
        <v>2019 Unaudited 09/30/2018</v>
      </c>
      <c r="F1" s="146" t="s">
        <v>248</v>
      </c>
      <c r="G1" s="242" t="s">
        <v>639</v>
      </c>
      <c r="H1" s="242" t="s">
        <v>640</v>
      </c>
      <c r="I1" s="242" t="s">
        <v>35</v>
      </c>
      <c r="J1" s="242" t="s">
        <v>36</v>
      </c>
    </row>
    <row r="2" spans="1:11" ht="15.6" x14ac:dyDescent="0.25">
      <c r="A2" s="288" t="s">
        <v>364</v>
      </c>
      <c r="B2" s="62" t="s">
        <v>9</v>
      </c>
      <c r="C2" s="260"/>
      <c r="D2" s="260"/>
      <c r="E2" s="260"/>
      <c r="F2" s="7"/>
      <c r="G2" s="66"/>
      <c r="H2" s="64"/>
      <c r="I2" s="66"/>
      <c r="J2" s="66"/>
    </row>
    <row r="3" spans="1:11" x14ac:dyDescent="0.25">
      <c r="A3" s="184" t="s">
        <v>41</v>
      </c>
      <c r="B3" s="254" t="s">
        <v>365</v>
      </c>
      <c r="C3" s="69">
        <v>45000</v>
      </c>
      <c r="D3" s="69">
        <v>44271</v>
      </c>
      <c r="E3" s="69"/>
      <c r="F3" s="195"/>
      <c r="G3" s="69">
        <v>45000</v>
      </c>
      <c r="H3" s="472">
        <v>45000</v>
      </c>
      <c r="I3" s="20">
        <f>H3-C3</f>
        <v>0</v>
      </c>
      <c r="J3" s="96">
        <f>I3/C3</f>
        <v>0</v>
      </c>
    </row>
    <row r="4" spans="1:11" x14ac:dyDescent="0.25">
      <c r="A4" s="184" t="s">
        <v>121</v>
      </c>
      <c r="B4" s="194" t="s">
        <v>366</v>
      </c>
      <c r="C4" s="69">
        <v>1500</v>
      </c>
      <c r="D4" s="69">
        <v>1500</v>
      </c>
      <c r="E4" s="69"/>
      <c r="F4" s="263"/>
      <c r="G4" s="69">
        <v>1500</v>
      </c>
      <c r="H4" s="472">
        <v>1500</v>
      </c>
      <c r="I4" s="20">
        <f t="shared" ref="I4:I20" si="0">H4-C4</f>
        <v>0</v>
      </c>
      <c r="J4" s="96">
        <f t="shared" ref="J4:J21" si="1">I4/C4</f>
        <v>0</v>
      </c>
    </row>
    <row r="5" spans="1:11" x14ac:dyDescent="0.25">
      <c r="A5" s="184" t="s">
        <v>48</v>
      </c>
      <c r="B5" s="254" t="s">
        <v>100</v>
      </c>
      <c r="C5" s="69">
        <v>3557</v>
      </c>
      <c r="D5" s="69">
        <v>3501.41</v>
      </c>
      <c r="E5" s="69"/>
      <c r="F5" s="264"/>
      <c r="G5" s="69">
        <v>3557</v>
      </c>
      <c r="H5" s="472">
        <v>3357</v>
      </c>
      <c r="I5" s="20">
        <f t="shared" si="0"/>
        <v>-200</v>
      </c>
      <c r="J5" s="96">
        <f t="shared" si="1"/>
        <v>-5.6227157717177394E-2</v>
      </c>
      <c r="K5" s="80">
        <v>7.6499999999999999E-2</v>
      </c>
    </row>
    <row r="6" spans="1:11" x14ac:dyDescent="0.25">
      <c r="A6" s="184" t="s">
        <v>176</v>
      </c>
      <c r="B6" s="194" t="s">
        <v>244</v>
      </c>
      <c r="C6" s="69">
        <v>5000</v>
      </c>
      <c r="D6" s="69">
        <v>3610</v>
      </c>
      <c r="E6" s="69"/>
      <c r="F6" s="9"/>
      <c r="G6" s="69">
        <v>5000</v>
      </c>
      <c r="H6" s="472">
        <v>5000</v>
      </c>
      <c r="I6" s="20">
        <f t="shared" si="0"/>
        <v>0</v>
      </c>
      <c r="J6" s="96">
        <f t="shared" si="1"/>
        <v>0</v>
      </c>
    </row>
    <row r="7" spans="1:11" x14ac:dyDescent="0.25">
      <c r="A7" s="184" t="s">
        <v>54</v>
      </c>
      <c r="B7" s="254" t="s">
        <v>367</v>
      </c>
      <c r="C7" s="163"/>
      <c r="D7" s="69"/>
      <c r="E7" s="69"/>
      <c r="F7" s="9"/>
      <c r="G7" s="163"/>
      <c r="H7" s="473"/>
      <c r="I7" s="20"/>
      <c r="J7" s="96"/>
    </row>
    <row r="8" spans="1:11" x14ac:dyDescent="0.25">
      <c r="A8" s="184" t="s">
        <v>368</v>
      </c>
      <c r="B8" s="194" t="s">
        <v>369</v>
      </c>
      <c r="C8" s="69">
        <v>2500</v>
      </c>
      <c r="D8" s="69">
        <v>927.36</v>
      </c>
      <c r="E8" s="69"/>
      <c r="F8" s="9"/>
      <c r="G8" s="69">
        <v>2500</v>
      </c>
      <c r="H8" s="472">
        <v>2500</v>
      </c>
      <c r="I8" s="20">
        <f t="shared" si="0"/>
        <v>0</v>
      </c>
      <c r="J8" s="96">
        <f t="shared" si="1"/>
        <v>0</v>
      </c>
    </row>
    <row r="9" spans="1:11" x14ac:dyDescent="0.25">
      <c r="A9" s="184" t="s">
        <v>105</v>
      </c>
      <c r="B9" s="254" t="s">
        <v>370</v>
      </c>
      <c r="C9" s="69">
        <v>4500</v>
      </c>
      <c r="D9" s="69">
        <v>5355.97</v>
      </c>
      <c r="E9" s="69"/>
      <c r="F9" s="9"/>
      <c r="G9" s="69">
        <v>4500</v>
      </c>
      <c r="H9" s="472">
        <v>6000</v>
      </c>
      <c r="I9" s="20">
        <f t="shared" si="0"/>
        <v>1500</v>
      </c>
      <c r="J9" s="96">
        <f t="shared" si="1"/>
        <v>0.33333333333333331</v>
      </c>
    </row>
    <row r="10" spans="1:11" x14ac:dyDescent="0.25">
      <c r="A10" s="184" t="s">
        <v>60</v>
      </c>
      <c r="B10" s="254" t="s">
        <v>371</v>
      </c>
      <c r="C10" s="69">
        <v>6200</v>
      </c>
      <c r="D10" s="69">
        <v>6385.49</v>
      </c>
      <c r="E10" s="69"/>
      <c r="F10" s="9"/>
      <c r="G10" s="69">
        <v>6200</v>
      </c>
      <c r="H10" s="472">
        <v>6200</v>
      </c>
      <c r="I10" s="20">
        <f t="shared" si="0"/>
        <v>0</v>
      </c>
      <c r="J10" s="96">
        <f t="shared" si="1"/>
        <v>0</v>
      </c>
    </row>
    <row r="11" spans="1:11" x14ac:dyDescent="0.25">
      <c r="A11" s="184" t="s">
        <v>110</v>
      </c>
      <c r="B11" s="254" t="s">
        <v>188</v>
      </c>
      <c r="C11" s="69">
        <v>2500</v>
      </c>
      <c r="D11" s="69">
        <v>2714.32</v>
      </c>
      <c r="E11" s="69"/>
      <c r="F11" s="9"/>
      <c r="G11" s="69">
        <v>2500</v>
      </c>
      <c r="H11" s="472">
        <v>3000</v>
      </c>
      <c r="I11" s="20">
        <f t="shared" si="0"/>
        <v>500</v>
      </c>
      <c r="J11" s="96">
        <f t="shared" si="1"/>
        <v>0.2</v>
      </c>
    </row>
    <row r="12" spans="1:11" x14ac:dyDescent="0.25">
      <c r="A12" s="184" t="s">
        <v>372</v>
      </c>
      <c r="B12" s="254" t="s">
        <v>272</v>
      </c>
      <c r="C12" s="69">
        <v>2500</v>
      </c>
      <c r="D12" s="69">
        <v>684</v>
      </c>
      <c r="E12" s="69"/>
      <c r="F12" s="9"/>
      <c r="G12" s="69">
        <v>2500</v>
      </c>
      <c r="H12" s="472">
        <v>2500</v>
      </c>
      <c r="I12" s="20">
        <f t="shared" si="0"/>
        <v>0</v>
      </c>
      <c r="J12" s="96">
        <f t="shared" si="1"/>
        <v>0</v>
      </c>
    </row>
    <row r="13" spans="1:11" ht="15.6" x14ac:dyDescent="0.25">
      <c r="A13" s="289" t="s">
        <v>88</v>
      </c>
      <c r="B13" s="62" t="str">
        <f>B2</f>
        <v>AMBULANCE</v>
      </c>
      <c r="C13" s="77">
        <f t="shared" ref="C13:H13" si="2">SUM(C3:C12)</f>
        <v>73257</v>
      </c>
      <c r="D13" s="77">
        <f t="shared" si="2"/>
        <v>68949.550000000017</v>
      </c>
      <c r="E13" s="77">
        <f t="shared" si="2"/>
        <v>0</v>
      </c>
      <c r="F13" s="273">
        <f t="shared" si="2"/>
        <v>0</v>
      </c>
      <c r="G13" s="290">
        <f t="shared" si="2"/>
        <v>73257</v>
      </c>
      <c r="H13" s="77">
        <f t="shared" si="2"/>
        <v>75057</v>
      </c>
      <c r="I13" s="20">
        <f t="shared" si="0"/>
        <v>1800</v>
      </c>
      <c r="J13" s="96">
        <f t="shared" si="1"/>
        <v>2.457103075474016E-2</v>
      </c>
    </row>
    <row r="14" spans="1:11" ht="15" x14ac:dyDescent="0.25">
      <c r="A14" s="7"/>
      <c r="B14" s="7"/>
      <c r="C14" s="291"/>
      <c r="D14" s="292"/>
      <c r="E14" s="291"/>
      <c r="F14" s="7"/>
      <c r="G14" s="7"/>
      <c r="H14" s="121"/>
      <c r="I14" s="20"/>
      <c r="J14" s="96"/>
    </row>
    <row r="15" spans="1:11" x14ac:dyDescent="0.25">
      <c r="A15" s="7"/>
      <c r="B15" s="7"/>
      <c r="C15" s="291"/>
      <c r="D15" s="293"/>
      <c r="E15" s="291"/>
      <c r="F15" s="7"/>
      <c r="G15" s="7"/>
      <c r="H15" s="74"/>
      <c r="I15" s="20"/>
      <c r="J15" s="96"/>
    </row>
    <row r="16" spans="1:11" ht="39.6" x14ac:dyDescent="0.25">
      <c r="A16" s="7" t="s">
        <v>1</v>
      </c>
      <c r="B16" s="294" t="s">
        <v>373</v>
      </c>
      <c r="C16" s="241" t="str">
        <f>C1</f>
        <v>2022 Budget</v>
      </c>
      <c r="D16" s="241" t="str">
        <f>D1</f>
        <v xml:space="preserve">2022 Unaudited </v>
      </c>
      <c r="E16" s="241" t="str">
        <f>E1</f>
        <v>2019 Unaudited 09/30/2018</v>
      </c>
      <c r="F16" s="182" t="str">
        <f>F1</f>
        <v>Comments, Changes &amp;
Adjustments</v>
      </c>
      <c r="G16" s="241" t="str">
        <f t="shared" ref="G16:H16" si="3">G1</f>
        <v>2023 Default</v>
      </c>
      <c r="H16" s="241" t="str">
        <f t="shared" si="3"/>
        <v>2023 Proposed</v>
      </c>
      <c r="I16" s="242" t="s">
        <v>35</v>
      </c>
      <c r="J16" s="242" t="s">
        <v>36</v>
      </c>
    </row>
    <row r="17" spans="1:10" ht="15.6" x14ac:dyDescent="0.25">
      <c r="A17" s="243" t="s">
        <v>374</v>
      </c>
      <c r="B17" s="62" t="s">
        <v>10</v>
      </c>
      <c r="C17" s="295"/>
      <c r="D17" s="295"/>
      <c r="E17" s="295"/>
      <c r="F17" s="7"/>
      <c r="G17" s="66"/>
      <c r="H17" s="64"/>
      <c r="I17" s="190"/>
      <c r="J17" s="191"/>
    </row>
    <row r="18" spans="1:10" x14ac:dyDescent="0.25">
      <c r="A18" s="184" t="s">
        <v>185</v>
      </c>
      <c r="B18" s="68" t="s">
        <v>375</v>
      </c>
      <c r="C18" s="172">
        <v>250</v>
      </c>
      <c r="D18" s="172">
        <v>0</v>
      </c>
      <c r="E18" s="172"/>
      <c r="F18" s="282"/>
      <c r="G18" s="296">
        <v>250</v>
      </c>
      <c r="H18" s="172">
        <v>250</v>
      </c>
      <c r="I18" s="20">
        <f t="shared" si="0"/>
        <v>0</v>
      </c>
      <c r="J18" s="96">
        <f t="shared" si="1"/>
        <v>0</v>
      </c>
    </row>
    <row r="19" spans="1:10" x14ac:dyDescent="0.25">
      <c r="A19" s="184"/>
      <c r="B19" s="68" t="s">
        <v>376</v>
      </c>
      <c r="C19" s="172">
        <v>250</v>
      </c>
      <c r="D19" s="172">
        <v>0</v>
      </c>
      <c r="E19" s="172"/>
      <c r="F19" s="282"/>
      <c r="G19" s="296">
        <v>250</v>
      </c>
      <c r="H19" s="172">
        <v>250</v>
      </c>
      <c r="I19" s="20"/>
      <c r="J19" s="96"/>
    </row>
    <row r="20" spans="1:10" x14ac:dyDescent="0.25">
      <c r="A20" s="67"/>
      <c r="B20" s="68" t="s">
        <v>701</v>
      </c>
      <c r="C20" s="172"/>
      <c r="D20" s="172"/>
      <c r="E20" s="172"/>
      <c r="F20" s="282"/>
      <c r="G20" s="296"/>
      <c r="H20" s="172"/>
      <c r="I20" s="20">
        <f t="shared" si="0"/>
        <v>0</v>
      </c>
      <c r="J20" s="96" t="e">
        <f t="shared" si="1"/>
        <v>#DIV/0!</v>
      </c>
    </row>
    <row r="21" spans="1:10" ht="15.6" x14ac:dyDescent="0.3">
      <c r="A21" s="61" t="s">
        <v>88</v>
      </c>
      <c r="B21" s="62" t="s">
        <v>10</v>
      </c>
      <c r="C21" s="165">
        <f>SUM(C18:C20)</f>
        <v>500</v>
      </c>
      <c r="D21" s="165">
        <f>SUM(D18)</f>
        <v>0</v>
      </c>
      <c r="E21" s="165">
        <f>SUM(E18:E20)</f>
        <v>0</v>
      </c>
      <c r="F21" s="165">
        <f>SUM(F18)</f>
        <v>0</v>
      </c>
      <c r="G21" s="297">
        <f>SUM(G18:G20)</f>
        <v>500</v>
      </c>
      <c r="H21" s="165">
        <f>SUM(H18:H20)</f>
        <v>500</v>
      </c>
      <c r="I21" s="96">
        <f>H21-C21</f>
        <v>0</v>
      </c>
      <c r="J21" s="96">
        <f t="shared" si="1"/>
        <v>0</v>
      </c>
    </row>
    <row r="22" spans="1:10" x14ac:dyDescent="0.25">
      <c r="F22"/>
      <c r="J22" s="233"/>
    </row>
    <row r="23" spans="1:10" x14ac:dyDescent="0.25">
      <c r="D23" s="298"/>
      <c r="F23"/>
    </row>
    <row r="24" spans="1:10" x14ac:dyDescent="0.25">
      <c r="F24"/>
      <c r="H24" s="83">
        <v>7.6499999999999999E-2</v>
      </c>
    </row>
    <row r="25" spans="1:10" x14ac:dyDescent="0.25">
      <c r="F25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N14"/>
  <sheetViews>
    <sheetView topLeftCell="B1" zoomScaleNormal="100" workbookViewId="0">
      <selection activeCell="D14" sqref="D14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4" ht="55.5" customHeight="1" x14ac:dyDescent="0.25">
      <c r="A1" s="7" t="s">
        <v>1</v>
      </c>
      <c r="B1" s="299" t="s">
        <v>669</v>
      </c>
      <c r="C1" s="168" t="s">
        <v>638</v>
      </c>
      <c r="D1" s="168" t="s">
        <v>642</v>
      </c>
      <c r="E1" s="168">
        <f>'[1]Health Agencies 2020'!E1</f>
        <v>0</v>
      </c>
      <c r="F1" s="146" t="s">
        <v>171</v>
      </c>
      <c r="G1" s="59" t="s">
        <v>639</v>
      </c>
      <c r="H1" s="59" t="s">
        <v>640</v>
      </c>
      <c r="I1" s="300" t="s">
        <v>35</v>
      </c>
      <c r="J1" s="59" t="s">
        <v>36</v>
      </c>
    </row>
    <row r="2" spans="1:14" s="5" customFormat="1" x14ac:dyDescent="0.25">
      <c r="A2" s="301" t="s">
        <v>634</v>
      </c>
      <c r="B2" s="149" t="s">
        <v>669</v>
      </c>
      <c r="C2" s="468"/>
      <c r="D2" s="468"/>
      <c r="E2" s="468"/>
      <c r="F2" s="468"/>
      <c r="G2" s="468"/>
      <c r="H2" s="469"/>
      <c r="I2" s="468"/>
      <c r="J2" s="468"/>
    </row>
    <row r="3" spans="1:14" s="5" customFormat="1" x14ac:dyDescent="0.25">
      <c r="A3" s="467" t="s">
        <v>41</v>
      </c>
      <c r="B3" s="254" t="s">
        <v>632</v>
      </c>
      <c r="C3" s="52">
        <v>15000</v>
      </c>
      <c r="D3" s="52">
        <v>4873</v>
      </c>
      <c r="E3" s="468"/>
      <c r="F3" s="468"/>
      <c r="G3" s="52">
        <v>15000</v>
      </c>
      <c r="H3" s="487">
        <v>8000</v>
      </c>
      <c r="I3" s="20"/>
      <c r="J3" s="96">
        <f t="shared" ref="J3:J4" si="0">I3/C3</f>
        <v>0</v>
      </c>
      <c r="K3" s="5" t="s">
        <v>681</v>
      </c>
    </row>
    <row r="4" spans="1:14" s="5" customFormat="1" x14ac:dyDescent="0.25">
      <c r="A4" s="467" t="s">
        <v>48</v>
      </c>
      <c r="B4" s="254" t="s">
        <v>615</v>
      </c>
      <c r="C4" s="52">
        <v>1148</v>
      </c>
      <c r="D4" s="52">
        <v>372.83</v>
      </c>
      <c r="E4" s="468"/>
      <c r="F4" s="468"/>
      <c r="G4" s="52">
        <v>1148</v>
      </c>
      <c r="H4" s="487">
        <v>612</v>
      </c>
      <c r="I4" s="20"/>
      <c r="J4" s="96">
        <f t="shared" si="0"/>
        <v>0</v>
      </c>
      <c r="M4" s="5">
        <f>H3*0.0765</f>
        <v>612</v>
      </c>
    </row>
    <row r="5" spans="1:14" x14ac:dyDescent="0.25">
      <c r="A5" s="184" t="s">
        <v>166</v>
      </c>
      <c r="B5" s="254" t="s">
        <v>633</v>
      </c>
      <c r="C5" s="52">
        <v>500</v>
      </c>
      <c r="D5" s="52">
        <v>413.4</v>
      </c>
      <c r="E5" s="52"/>
      <c r="F5" s="282"/>
      <c r="G5" s="52">
        <v>500</v>
      </c>
      <c r="H5" s="487">
        <v>600</v>
      </c>
      <c r="I5" s="20"/>
      <c r="J5" s="96">
        <f>I5/C5</f>
        <v>0</v>
      </c>
    </row>
    <row r="6" spans="1:14" x14ac:dyDescent="0.25">
      <c r="A6" s="184" t="s">
        <v>368</v>
      </c>
      <c r="B6" s="254" t="s">
        <v>131</v>
      </c>
      <c r="C6" s="52">
        <v>500</v>
      </c>
      <c r="D6" s="52"/>
      <c r="E6" s="52"/>
      <c r="F6" s="282"/>
      <c r="G6" s="52">
        <v>500</v>
      </c>
      <c r="H6" s="487">
        <v>500</v>
      </c>
      <c r="I6" s="20"/>
      <c r="J6" s="96">
        <f t="shared" ref="J6:J7" si="1">I6/C6</f>
        <v>0</v>
      </c>
    </row>
    <row r="7" spans="1:14" x14ac:dyDescent="0.25">
      <c r="A7" s="184" t="s">
        <v>381</v>
      </c>
      <c r="B7" s="254" t="s">
        <v>79</v>
      </c>
      <c r="C7" s="52">
        <v>500</v>
      </c>
      <c r="D7" s="52">
        <v>35</v>
      </c>
      <c r="E7" s="52"/>
      <c r="F7" s="282"/>
      <c r="G7" s="52">
        <v>500</v>
      </c>
      <c r="H7" s="487">
        <v>500</v>
      </c>
      <c r="I7" s="20"/>
      <c r="J7" s="96">
        <f t="shared" si="1"/>
        <v>0</v>
      </c>
    </row>
    <row r="8" spans="1:14" s="305" customFormat="1" ht="15.6" x14ac:dyDescent="0.3">
      <c r="A8" s="302" t="s">
        <v>88</v>
      </c>
      <c r="B8" s="303" t="s">
        <v>631</v>
      </c>
      <c r="C8" s="22">
        <f>SUM(C3:C7)</f>
        <v>17648</v>
      </c>
      <c r="D8" s="22">
        <f>SUM(D3:D7)</f>
        <v>5694.23</v>
      </c>
      <c r="E8" s="22">
        <f>SUM(E5:E6)</f>
        <v>0</v>
      </c>
      <c r="F8" s="304"/>
      <c r="G8" s="164">
        <f>SUM(G3:G7)</f>
        <v>17648</v>
      </c>
      <c r="H8" s="487">
        <f>SUM(H3:H7)</f>
        <v>10212</v>
      </c>
      <c r="I8" s="20">
        <f>H8-C8</f>
        <v>-7436</v>
      </c>
      <c r="J8" s="96">
        <f>I8/C8</f>
        <v>-0.42135086128739802</v>
      </c>
    </row>
    <row r="9" spans="1:14" x14ac:dyDescent="0.25">
      <c r="C9" s="80"/>
      <c r="D9" s="80"/>
      <c r="E9" s="80"/>
    </row>
    <row r="10" spans="1:14" x14ac:dyDescent="0.25">
      <c r="C10" s="80"/>
      <c r="D10" s="81"/>
      <c r="E10" s="80"/>
    </row>
    <row r="13" spans="1:14" x14ac:dyDescent="0.25">
      <c r="J13" s="5" t="s">
        <v>1</v>
      </c>
    </row>
    <row r="14" spans="1:14" x14ac:dyDescent="0.25">
      <c r="N14">
        <f>15000*0.03</f>
        <v>450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N18"/>
  <sheetViews>
    <sheetView zoomScaleNormal="100" workbookViewId="0">
      <selection activeCell="D11" sqref="D11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4" ht="55.5" customHeight="1" x14ac:dyDescent="0.25">
      <c r="A1" s="7" t="s">
        <v>1</v>
      </c>
      <c r="B1" s="299" t="s">
        <v>377</v>
      </c>
      <c r="C1" s="168" t="s">
        <v>638</v>
      </c>
      <c r="D1" s="168" t="s">
        <v>642</v>
      </c>
      <c r="E1" s="168">
        <f>'[1]Health Agencies 2020'!E1</f>
        <v>0</v>
      </c>
      <c r="F1" s="146" t="s">
        <v>171</v>
      </c>
      <c r="G1" s="59" t="s">
        <v>639</v>
      </c>
      <c r="H1" s="59" t="s">
        <v>640</v>
      </c>
      <c r="I1" s="300" t="s">
        <v>35</v>
      </c>
      <c r="J1" s="59" t="s">
        <v>36</v>
      </c>
    </row>
    <row r="2" spans="1:14" s="5" customFormat="1" x14ac:dyDescent="0.25">
      <c r="A2" s="301" t="s">
        <v>378</v>
      </c>
      <c r="B2" s="149" t="s">
        <v>377</v>
      </c>
      <c r="C2" s="468"/>
      <c r="D2" s="468"/>
      <c r="E2" s="468"/>
      <c r="F2" s="468"/>
      <c r="G2" s="468"/>
      <c r="H2" s="469"/>
      <c r="I2" s="468"/>
      <c r="J2" s="468"/>
    </row>
    <row r="3" spans="1:14" s="5" customFormat="1" x14ac:dyDescent="0.25">
      <c r="A3" s="467" t="s">
        <v>41</v>
      </c>
      <c r="B3" s="254" t="s">
        <v>614</v>
      </c>
      <c r="C3" s="52">
        <v>20000</v>
      </c>
      <c r="D3" s="52">
        <v>19904.080000000002</v>
      </c>
      <c r="E3" s="468"/>
      <c r="F3" s="468"/>
      <c r="G3" s="52">
        <v>20000</v>
      </c>
      <c r="H3" s="487">
        <v>27500</v>
      </c>
      <c r="I3" s="20">
        <f>H3-C3</f>
        <v>7500</v>
      </c>
      <c r="J3" s="96">
        <f>I3/C3</f>
        <v>0.375</v>
      </c>
      <c r="K3" s="5" t="s">
        <v>616</v>
      </c>
    </row>
    <row r="4" spans="1:14" s="5" customFormat="1" x14ac:dyDescent="0.25">
      <c r="A4" s="467" t="s">
        <v>48</v>
      </c>
      <c r="B4" s="254" t="s">
        <v>615</v>
      </c>
      <c r="C4" s="52">
        <v>1530</v>
      </c>
      <c r="D4" s="52">
        <v>1522.98</v>
      </c>
      <c r="E4" s="468"/>
      <c r="F4" s="468"/>
      <c r="G4" s="52">
        <v>1530</v>
      </c>
      <c r="H4" s="487">
        <v>2103</v>
      </c>
      <c r="I4" s="20">
        <f t="shared" ref="I4:I10" si="0">H4-C4</f>
        <v>573</v>
      </c>
      <c r="J4" s="96">
        <f t="shared" ref="J4:J5" si="1">I4/C4</f>
        <v>0.37450980392156863</v>
      </c>
      <c r="N4" s="5">
        <f>H3*0.0765</f>
        <v>2103.75</v>
      </c>
    </row>
    <row r="5" spans="1:14" s="5" customFormat="1" x14ac:dyDescent="0.25">
      <c r="A5" s="467" t="s">
        <v>50</v>
      </c>
      <c r="B5" s="254" t="s">
        <v>51</v>
      </c>
      <c r="C5" s="52"/>
      <c r="D5" s="52"/>
      <c r="E5" s="468"/>
      <c r="F5" s="468"/>
      <c r="G5" s="52"/>
      <c r="H5" s="487">
        <v>3729</v>
      </c>
      <c r="I5" s="20">
        <f t="shared" si="0"/>
        <v>3729</v>
      </c>
      <c r="J5" s="96" t="e">
        <f t="shared" si="1"/>
        <v>#DIV/0!</v>
      </c>
    </row>
    <row r="6" spans="1:14" x14ac:dyDescent="0.25">
      <c r="A6" s="184" t="s">
        <v>379</v>
      </c>
      <c r="B6" s="254" t="s">
        <v>380</v>
      </c>
      <c r="C6" s="52">
        <v>6500</v>
      </c>
      <c r="D6" s="52">
        <v>7012</v>
      </c>
      <c r="E6" s="52"/>
      <c r="F6" s="282"/>
      <c r="G6" s="52">
        <v>6500</v>
      </c>
      <c r="H6" s="487">
        <v>8000</v>
      </c>
      <c r="I6" s="20">
        <f t="shared" si="0"/>
        <v>1500</v>
      </c>
      <c r="J6" s="96">
        <f>I6/C6</f>
        <v>0.23076923076923078</v>
      </c>
      <c r="N6">
        <f>H3*0.1356</f>
        <v>3729</v>
      </c>
    </row>
    <row r="7" spans="1:14" x14ac:dyDescent="0.25">
      <c r="A7" s="184" t="s">
        <v>628</v>
      </c>
      <c r="B7" s="254" t="s">
        <v>629</v>
      </c>
      <c r="C7" s="52">
        <v>25000</v>
      </c>
      <c r="D7" s="52">
        <v>35710</v>
      </c>
      <c r="E7" s="52"/>
      <c r="F7" s="282"/>
      <c r="G7" s="52">
        <v>25000</v>
      </c>
      <c r="H7" s="487">
        <v>10000</v>
      </c>
      <c r="I7" s="20">
        <f t="shared" si="0"/>
        <v>-15000</v>
      </c>
      <c r="J7" s="96">
        <f>I7/C7</f>
        <v>-0.6</v>
      </c>
    </row>
    <row r="8" spans="1:14" x14ac:dyDescent="0.25">
      <c r="A8" s="184" t="s">
        <v>381</v>
      </c>
      <c r="B8" s="254" t="s">
        <v>382</v>
      </c>
      <c r="C8" s="52">
        <v>2500</v>
      </c>
      <c r="D8" s="52">
        <v>2691.26</v>
      </c>
      <c r="E8" s="52"/>
      <c r="F8" s="282"/>
      <c r="G8" s="52">
        <v>2500</v>
      </c>
      <c r="H8" s="487">
        <v>3000</v>
      </c>
      <c r="I8" s="20">
        <f t="shared" si="0"/>
        <v>500</v>
      </c>
      <c r="J8" s="96">
        <f>I8/C8</f>
        <v>0.2</v>
      </c>
    </row>
    <row r="9" spans="1:14" x14ac:dyDescent="0.25">
      <c r="A9" s="184" t="s">
        <v>185</v>
      </c>
      <c r="B9" s="254" t="s">
        <v>303</v>
      </c>
      <c r="C9" s="52">
        <v>1000</v>
      </c>
      <c r="D9" s="52">
        <v>2114</v>
      </c>
      <c r="E9" s="52"/>
      <c r="F9" s="282"/>
      <c r="G9" s="52">
        <v>1000</v>
      </c>
      <c r="H9" s="487">
        <v>5000</v>
      </c>
      <c r="I9" s="20">
        <f t="shared" si="0"/>
        <v>4000</v>
      </c>
      <c r="J9" s="96">
        <f>I9/C9</f>
        <v>4</v>
      </c>
    </row>
    <row r="10" spans="1:14" x14ac:dyDescent="0.25">
      <c r="A10" s="184" t="s">
        <v>187</v>
      </c>
      <c r="B10" s="254" t="s">
        <v>188</v>
      </c>
      <c r="C10" s="52">
        <v>2000</v>
      </c>
      <c r="D10" s="52">
        <v>2495.5100000000002</v>
      </c>
      <c r="E10" s="52"/>
      <c r="F10" s="9"/>
      <c r="G10" s="52">
        <v>2000</v>
      </c>
      <c r="H10" s="487">
        <v>5000</v>
      </c>
      <c r="I10" s="20">
        <f t="shared" si="0"/>
        <v>3000</v>
      </c>
      <c r="J10" s="96">
        <f>I10/C10</f>
        <v>1.5</v>
      </c>
    </row>
    <row r="11" spans="1:14" x14ac:dyDescent="0.25">
      <c r="A11" s="184" t="s">
        <v>383</v>
      </c>
      <c r="B11" s="254" t="s">
        <v>384</v>
      </c>
      <c r="C11" s="52"/>
      <c r="D11" s="52"/>
      <c r="E11" s="52"/>
      <c r="F11" s="9"/>
      <c r="G11" s="52"/>
      <c r="H11" s="487"/>
      <c r="I11" s="20"/>
      <c r="J11" s="96"/>
    </row>
    <row r="12" spans="1:14" x14ac:dyDescent="0.25">
      <c r="A12" s="184"/>
      <c r="B12" s="254" t="s">
        <v>680</v>
      </c>
      <c r="C12" s="52"/>
      <c r="D12" s="52"/>
      <c r="E12" s="52"/>
      <c r="F12" s="9"/>
      <c r="G12" s="52"/>
      <c r="H12" s="487">
        <v>600</v>
      </c>
      <c r="I12" s="20"/>
      <c r="J12" s="96"/>
    </row>
    <row r="13" spans="1:14" s="305" customFormat="1" ht="15.6" x14ac:dyDescent="0.3">
      <c r="A13" s="302" t="s">
        <v>88</v>
      </c>
      <c r="B13" s="303" t="s">
        <v>377</v>
      </c>
      <c r="C13" s="22">
        <f>SUM(C3:C12)</f>
        <v>58530</v>
      </c>
      <c r="D13" s="22">
        <f>SUM(D2:D12)</f>
        <v>71449.829999999987</v>
      </c>
      <c r="E13" s="22">
        <f>SUM(E6:E12)</f>
        <v>0</v>
      </c>
      <c r="F13" s="304"/>
      <c r="G13" s="164">
        <f>SUM(G3:G10)</f>
        <v>58530</v>
      </c>
      <c r="H13" s="487">
        <f>SUM(H3:H12)</f>
        <v>64932</v>
      </c>
      <c r="I13" s="20">
        <f>H13-C13</f>
        <v>6402</v>
      </c>
      <c r="J13" s="96">
        <f>I13/C13</f>
        <v>0.10937980522808816</v>
      </c>
    </row>
    <row r="14" spans="1:14" x14ac:dyDescent="0.25">
      <c r="C14" s="80"/>
      <c r="D14" s="80"/>
      <c r="E14" s="80"/>
    </row>
    <row r="15" spans="1:14" x14ac:dyDescent="0.25">
      <c r="C15" s="80"/>
      <c r="D15" s="81"/>
      <c r="E15" s="80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T55"/>
  <sheetViews>
    <sheetView tabSelected="1" topLeftCell="C1" zoomScaleNormal="100" workbookViewId="0">
      <selection activeCell="J54" sqref="J54"/>
    </sheetView>
  </sheetViews>
  <sheetFormatPr defaultRowHeight="13.2" x14ac:dyDescent="0.25"/>
  <cols>
    <col min="1" max="1" width="39.6640625" bestFit="1" customWidth="1"/>
    <col min="2" max="2" width="5.5546875" customWidth="1"/>
    <col min="3" max="3" width="27.88671875" bestFit="1" customWidth="1"/>
    <col min="4" max="4" width="29.88671875" customWidth="1"/>
    <col min="5" max="5" width="14.109375" bestFit="1" customWidth="1"/>
    <col min="6" max="6" width="12.88671875" customWidth="1"/>
    <col min="7" max="7" width="14.109375" customWidth="1"/>
    <col min="8" max="8" width="23.88671875" hidden="1" customWidth="1"/>
    <col min="9" max="9" width="15.109375" hidden="1" customWidth="1"/>
    <col min="10" max="10" width="15.109375" customWidth="1"/>
    <col min="11" max="11" width="14.109375" bestFit="1" customWidth="1"/>
    <col min="12" max="12" width="12.88671875" bestFit="1" customWidth="1"/>
    <col min="15" max="15" width="6.6640625" customWidth="1"/>
    <col min="17" max="17" width="28.44140625" customWidth="1"/>
  </cols>
  <sheetData>
    <row r="1" spans="1:17" ht="15" x14ac:dyDescent="0.25">
      <c r="A1" s="512" t="s">
        <v>2</v>
      </c>
      <c r="B1" s="512"/>
      <c r="C1" s="512"/>
      <c r="D1" s="512"/>
      <c r="E1" s="7"/>
      <c r="F1" s="7"/>
      <c r="G1" s="7"/>
      <c r="H1" s="7"/>
      <c r="I1" s="7"/>
      <c r="J1" s="7"/>
      <c r="K1" s="7"/>
      <c r="L1" s="7"/>
      <c r="M1" s="7"/>
    </row>
    <row r="2" spans="1:17" s="6" customFormat="1" ht="48.6" x14ac:dyDescent="0.3">
      <c r="A2" s="8" t="s">
        <v>3</v>
      </c>
      <c r="B2" s="9"/>
      <c r="C2" s="9"/>
      <c r="D2" s="9"/>
      <c r="E2" s="10" t="s">
        <v>638</v>
      </c>
      <c r="F2" s="11" t="s">
        <v>705</v>
      </c>
      <c r="G2" s="12" t="s">
        <v>639</v>
      </c>
      <c r="H2" s="13" t="str">
        <f>'[1]Executive 2020'!F1</f>
        <v>2020 Unaudited 09/30/2018</v>
      </c>
      <c r="I2" s="14" t="s">
        <v>4</v>
      </c>
      <c r="J2" s="15" t="s">
        <v>640</v>
      </c>
      <c r="K2" s="16" t="s">
        <v>5</v>
      </c>
      <c r="L2" s="16" t="s">
        <v>641</v>
      </c>
      <c r="M2" s="17" t="s">
        <v>6</v>
      </c>
      <c r="O2" s="6" t="s">
        <v>7</v>
      </c>
    </row>
    <row r="3" spans="1:17" ht="15.6" x14ac:dyDescent="0.25">
      <c r="A3" s="199" t="s">
        <v>37</v>
      </c>
      <c r="B3" s="19"/>
      <c r="C3" s="19" t="s">
        <v>662</v>
      </c>
      <c r="D3" s="20">
        <f>'Executive 2023'!C29</f>
        <v>182513</v>
      </c>
      <c r="E3" s="21">
        <f>'Executive 2023'!C29</f>
        <v>182513</v>
      </c>
      <c r="F3" s="21">
        <f>'Executive 2023'!D29</f>
        <v>185638.43000000002</v>
      </c>
      <c r="G3" s="21">
        <f>'Executive 2023'!G29</f>
        <v>182513</v>
      </c>
      <c r="H3" s="21">
        <f>'Executive 2023'!H29</f>
        <v>200559</v>
      </c>
      <c r="I3" s="21">
        <f>'Executive 2023'!I29</f>
        <v>18046</v>
      </c>
      <c r="J3" s="21">
        <f>'Executive 2023'!H29</f>
        <v>200559</v>
      </c>
      <c r="K3" s="24">
        <f>J3-G3</f>
        <v>18046</v>
      </c>
      <c r="L3" s="95">
        <f>J3-E3</f>
        <v>18046</v>
      </c>
      <c r="M3" s="25">
        <f>J3/$G$49*1000</f>
        <v>0.68758882307001734</v>
      </c>
      <c r="N3" s="5"/>
    </row>
    <row r="4" spans="1:17" ht="15.6" x14ac:dyDescent="0.25">
      <c r="A4" s="61" t="s">
        <v>90</v>
      </c>
      <c r="B4" s="19"/>
      <c r="C4" s="19" t="s">
        <v>663</v>
      </c>
      <c r="D4" s="20">
        <f>'Town Clerk 2023'!C20</f>
        <v>71474</v>
      </c>
      <c r="E4" s="21">
        <f>'Town Clerk 2023'!C20</f>
        <v>71474</v>
      </c>
      <c r="F4" s="21">
        <f>'Town Clerk 2023'!D20</f>
        <v>62573.919999999998</v>
      </c>
      <c r="G4" s="21">
        <f>'Town Clerk 2023'!G20</f>
        <v>71474</v>
      </c>
      <c r="H4" s="21">
        <f>'Town Clerk 2023'!F20</f>
        <v>0</v>
      </c>
      <c r="I4" s="21">
        <f>'Town Clerk 2023'!G20</f>
        <v>71474</v>
      </c>
      <c r="J4" s="21">
        <f>'Town Clerk 2023'!H20</f>
        <v>69158</v>
      </c>
      <c r="K4" s="24">
        <f>J4-G4</f>
        <v>-2316</v>
      </c>
      <c r="L4" s="95">
        <f t="shared" ref="L4:L30" si="0">J4-E4</f>
        <v>-2316</v>
      </c>
      <c r="M4" s="25">
        <f t="shared" ref="M4:M30" si="1">J4/$G$49*1000</f>
        <v>0.2370986484070835</v>
      </c>
      <c r="N4" s="5"/>
    </row>
    <row r="5" spans="1:17" ht="15.6" x14ac:dyDescent="0.25">
      <c r="A5" s="61" t="s">
        <v>118</v>
      </c>
      <c r="B5" s="19"/>
      <c r="C5" s="19" t="s">
        <v>664</v>
      </c>
      <c r="D5" s="20">
        <f>'Finance-Tax Collecting 2023'!C19</f>
        <v>60892</v>
      </c>
      <c r="E5" s="21">
        <f>'Finance-Tax Collecting 2023'!C19</f>
        <v>60892</v>
      </c>
      <c r="F5" s="21">
        <f>'Finance-Tax Collecting 2023'!D19</f>
        <v>54157.11</v>
      </c>
      <c r="G5" s="21">
        <f>'Finance-Tax Collecting 2023'!I19</f>
        <v>60892</v>
      </c>
      <c r="H5" s="21">
        <f>'Finance-Tax Collecting 2023'!F19</f>
        <v>0</v>
      </c>
      <c r="I5" s="21">
        <f>'Finance-Tax Collecting 2023'!G19</f>
        <v>0</v>
      </c>
      <c r="J5" s="21">
        <f>'Finance-Tax Collecting 2023'!J19</f>
        <v>63083</v>
      </c>
      <c r="K5" s="24">
        <f t="shared" ref="K5:K30" si="2">J5-G5</f>
        <v>2191</v>
      </c>
      <c r="L5" s="95">
        <f t="shared" si="0"/>
        <v>2191</v>
      </c>
      <c r="M5" s="25">
        <f t="shared" si="1"/>
        <v>0.21627135020480709</v>
      </c>
      <c r="N5" s="5"/>
    </row>
    <row r="6" spans="1:17" ht="17.399999999999999" x14ac:dyDescent="0.3">
      <c r="A6" s="130" t="s">
        <v>8</v>
      </c>
      <c r="B6" s="26"/>
      <c r="C6" s="497" t="s">
        <v>665</v>
      </c>
      <c r="D6" s="20">
        <f>'Real Property Appr 2023'!C13</f>
        <v>68495</v>
      </c>
      <c r="E6" s="21">
        <f>'Real Property Appr 2023'!C13</f>
        <v>68495</v>
      </c>
      <c r="F6" s="21">
        <f>'Real Property Appr 2023'!D13</f>
        <v>62127</v>
      </c>
      <c r="G6" s="21">
        <f>'Real Property Appr 2023'!E13</f>
        <v>70770</v>
      </c>
      <c r="H6" s="21">
        <f>'Real Property Appr 2023'!F13</f>
        <v>69920</v>
      </c>
      <c r="I6" s="21">
        <f>'Real Property Appr 2023'!G13</f>
        <v>1425</v>
      </c>
      <c r="J6" s="21">
        <f>'Real Property Appr 2023'!F13</f>
        <v>69920</v>
      </c>
      <c r="K6" s="24">
        <f t="shared" si="2"/>
        <v>-850</v>
      </c>
      <c r="L6" s="95">
        <f t="shared" si="0"/>
        <v>1425</v>
      </c>
      <c r="M6" s="25">
        <f t="shared" si="1"/>
        <v>0.23971106013220855</v>
      </c>
      <c r="N6" s="5"/>
    </row>
    <row r="7" spans="1:17" ht="15.6" x14ac:dyDescent="0.25">
      <c r="A7" s="61" t="s">
        <v>146</v>
      </c>
      <c r="B7" s="19"/>
      <c r="C7" s="19" t="s">
        <v>145</v>
      </c>
      <c r="D7" s="20">
        <f>'Legal 2023'!C8</f>
        <v>20000</v>
      </c>
      <c r="E7" s="21">
        <f>'Legal 2023'!C8</f>
        <v>20000</v>
      </c>
      <c r="F7" s="21">
        <f>'Legal 2023'!D8</f>
        <v>12038.35</v>
      </c>
      <c r="G7" s="21">
        <f>'Legal 2023'!G8</f>
        <v>20000</v>
      </c>
      <c r="H7" s="21">
        <f>'Legal 2023'!F8</f>
        <v>0</v>
      </c>
      <c r="I7" s="21">
        <f>'Legal 2023'!G8</f>
        <v>20000</v>
      </c>
      <c r="J7" s="21">
        <f>'Legal 2023'!H8</f>
        <v>20000</v>
      </c>
      <c r="K7" s="24">
        <f t="shared" si="2"/>
        <v>0</v>
      </c>
      <c r="L7" s="95">
        <f t="shared" si="0"/>
        <v>0</v>
      </c>
      <c r="M7" s="25">
        <f t="shared" si="1"/>
        <v>6.8567236879922347E-2</v>
      </c>
    </row>
    <row r="8" spans="1:17" ht="15.6" x14ac:dyDescent="0.25">
      <c r="A8" s="61" t="s">
        <v>157</v>
      </c>
      <c r="B8" s="19"/>
      <c r="C8" s="19" t="s">
        <v>666</v>
      </c>
      <c r="D8" s="20">
        <f>'Planning Zoning 2023'!C17</f>
        <v>34438</v>
      </c>
      <c r="E8" s="21">
        <f>'Planning Zoning 2023'!C17</f>
        <v>34438</v>
      </c>
      <c r="F8" s="21">
        <f>'Planning Zoning 2023'!D17</f>
        <v>23368.02</v>
      </c>
      <c r="G8" s="21">
        <f>'Planning Zoning 2023'!G17</f>
        <v>34438</v>
      </c>
      <c r="H8" s="21">
        <f>'Planning Zoning 2023'!H17</f>
        <v>41893</v>
      </c>
      <c r="I8" s="21">
        <f>'Planning Zoning 2023'!I17</f>
        <v>7455</v>
      </c>
      <c r="J8" s="21">
        <f>'Planning Zoning 2023'!H17</f>
        <v>41893</v>
      </c>
      <c r="K8" s="24">
        <f t="shared" si="2"/>
        <v>7455</v>
      </c>
      <c r="L8" s="95">
        <f t="shared" si="0"/>
        <v>7455</v>
      </c>
      <c r="M8" s="25">
        <f t="shared" si="1"/>
        <v>0.14362436273052936</v>
      </c>
      <c r="N8" s="5"/>
    </row>
    <row r="9" spans="1:17" ht="15.6" x14ac:dyDescent="0.25">
      <c r="A9" s="169" t="s">
        <v>172</v>
      </c>
      <c r="B9" s="19"/>
      <c r="C9" s="19" t="s">
        <v>667</v>
      </c>
      <c r="D9" s="20">
        <f>'General Buildings 2023'!C22</f>
        <v>148168</v>
      </c>
      <c r="E9" s="21">
        <f>'General Buildings 2023'!C22</f>
        <v>148168</v>
      </c>
      <c r="F9" s="21">
        <f>'General Buildings 2023'!D22</f>
        <v>74929.569999999992</v>
      </c>
      <c r="G9" s="21">
        <f>'General Buildings 2023'!G22</f>
        <v>148168</v>
      </c>
      <c r="H9" s="21">
        <f>'General Buildings 2023'!F22</f>
        <v>0</v>
      </c>
      <c r="I9" s="21">
        <f>'General Buildings 2023'!G22</f>
        <v>148168</v>
      </c>
      <c r="J9" s="21">
        <f>'General Buildings 2023'!H22</f>
        <v>128750</v>
      </c>
      <c r="K9" s="24">
        <f t="shared" si="2"/>
        <v>-19418</v>
      </c>
      <c r="L9" s="95">
        <f t="shared" si="0"/>
        <v>-19418</v>
      </c>
      <c r="M9" s="25">
        <f t="shared" si="1"/>
        <v>0.44140158741450014</v>
      </c>
      <c r="N9" s="5"/>
    </row>
    <row r="10" spans="1:17" ht="15.6" x14ac:dyDescent="0.25">
      <c r="A10" s="169" t="s">
        <v>172</v>
      </c>
      <c r="B10" s="19"/>
      <c r="C10" s="19" t="s">
        <v>636</v>
      </c>
      <c r="D10" s="20">
        <f>'Cemeteries 2023'!$C$11</f>
        <v>25990</v>
      </c>
      <c r="E10" s="21">
        <f>'Cemeteries 2023'!$C$11</f>
        <v>25990</v>
      </c>
      <c r="F10" s="21">
        <f>'Cemeteries 2023'!$D$11</f>
        <v>7774.9000000000005</v>
      </c>
      <c r="G10" s="21">
        <f>'Cemeteries 2023'!$G$11</f>
        <v>16990</v>
      </c>
      <c r="H10" s="21">
        <f>'Cemeteries 2023'!$C$11</f>
        <v>25990</v>
      </c>
      <c r="I10" s="21">
        <f>'Cemeteries 2023'!$C$11</f>
        <v>25990</v>
      </c>
      <c r="J10" s="21">
        <f>'Cemeteries 2023'!$H$11</f>
        <v>16990</v>
      </c>
      <c r="K10" s="24">
        <f t="shared" si="2"/>
        <v>0</v>
      </c>
      <c r="L10" s="95">
        <f t="shared" si="0"/>
        <v>-9000</v>
      </c>
      <c r="M10" s="25">
        <f t="shared" si="1"/>
        <v>5.8247867729494036E-2</v>
      </c>
      <c r="N10" s="5"/>
    </row>
    <row r="11" spans="1:17" ht="15.6" x14ac:dyDescent="0.25">
      <c r="A11" s="61" t="s">
        <v>197</v>
      </c>
      <c r="B11" s="19"/>
      <c r="C11" s="19" t="s">
        <v>196</v>
      </c>
      <c r="D11" s="504">
        <f>'Adv-Reg-Prop.Liab-Oth Gov 2023'!C10</f>
        <v>290617</v>
      </c>
      <c r="E11" s="23">
        <f>'Adv-Reg-Prop.Liab-Oth Gov 2023'!C10</f>
        <v>290617</v>
      </c>
      <c r="F11" s="23">
        <f>'Adv-Reg-Prop.Liab-Oth Gov 2023'!D10</f>
        <v>262245.43</v>
      </c>
      <c r="G11" s="23">
        <f>'Adv-Reg-Prop.Liab-Oth Gov 2023'!E10</f>
        <v>290617</v>
      </c>
      <c r="H11" s="23">
        <f>'Adv-Reg-Prop.Liab-Oth Gov 2023'!F10</f>
        <v>365058.36</v>
      </c>
      <c r="I11" s="23">
        <f>'Adv-Reg-Prop.Liab-Oth Gov 2023'!G10</f>
        <v>74441.359999999986</v>
      </c>
      <c r="J11" s="23">
        <f>'Adv-Reg-Prop.Liab-Oth Gov 2023'!F10</f>
        <v>365058.36</v>
      </c>
      <c r="K11" s="24">
        <f t="shared" si="2"/>
        <v>74441.359999999986</v>
      </c>
      <c r="L11" s="95">
        <f t="shared" si="0"/>
        <v>74441.359999999986</v>
      </c>
      <c r="M11" s="25">
        <f t="shared" si="1"/>
        <v>1.2515521522557984</v>
      </c>
      <c r="N11" s="5"/>
    </row>
    <row r="12" spans="1:17" x14ac:dyDescent="0.25">
      <c r="A12" s="18" t="str">
        <f>'[1]Adv-Reg-Prop.Liab-Oth Gov 2020'!A13</f>
        <v>01-4197</v>
      </c>
      <c r="B12" s="19"/>
      <c r="C12" s="19" t="s">
        <v>203</v>
      </c>
      <c r="D12" s="20">
        <f>'Adv-Reg-Prop.Liab-Oth Gov 2023'!C19</f>
        <v>27617</v>
      </c>
      <c r="E12" s="21">
        <f>'Adv-Reg-Prop.Liab-Oth Gov 2023'!C19</f>
        <v>27617</v>
      </c>
      <c r="F12" s="21">
        <f>'Adv-Reg-Prop.Liab-Oth Gov 2023'!D19</f>
        <v>41399.229999999996</v>
      </c>
      <c r="G12" s="21">
        <f>'Adv-Reg-Prop.Liab-Oth Gov 2023'!E19</f>
        <v>27617</v>
      </c>
      <c r="H12" s="21">
        <f>'Adv-Reg-Prop.Liab-Oth Gov 2023'!F19</f>
        <v>30412</v>
      </c>
      <c r="I12" s="21">
        <f>'Adv-Reg-Prop.Liab-Oth Gov 2023'!G19</f>
        <v>2795</v>
      </c>
      <c r="J12" s="21">
        <f>'Adv-Reg-Prop.Liab-Oth Gov 2023'!F19</f>
        <v>30412</v>
      </c>
      <c r="K12" s="24">
        <f t="shared" si="2"/>
        <v>2795</v>
      </c>
      <c r="L12" s="95">
        <f t="shared" si="0"/>
        <v>2795</v>
      </c>
      <c r="M12" s="25">
        <f t="shared" si="1"/>
        <v>0.10426334039960992</v>
      </c>
      <c r="N12" s="5"/>
      <c r="P12" s="38"/>
      <c r="Q12" s="38"/>
    </row>
    <row r="13" spans="1:17" x14ac:dyDescent="0.25">
      <c r="A13" s="18" t="str">
        <f>'[1]Adv-Reg-Prop.Liab-Oth Gov 2020'!A20</f>
        <v>01-4199</v>
      </c>
      <c r="B13" s="19"/>
      <c r="C13" s="19" t="s">
        <v>210</v>
      </c>
      <c r="D13" s="20">
        <f>'Adv-Reg-Prop.Liab-Oth Gov 2023'!C24</f>
        <v>2200</v>
      </c>
      <c r="E13" s="21">
        <f>'Adv-Reg-Prop.Liab-Oth Gov 2023'!C24</f>
        <v>2200</v>
      </c>
      <c r="F13" s="21">
        <f>'Adv-Reg-Prop.Liab-Oth Gov 2023'!D24</f>
        <v>991.5</v>
      </c>
      <c r="G13" s="21">
        <f>'Adv-Reg-Prop.Liab-Oth Gov 2023'!E24</f>
        <v>2200</v>
      </c>
      <c r="H13" s="21">
        <f>'Adv-Reg-Prop.Liab-Oth Gov 2023'!F24</f>
        <v>2200</v>
      </c>
      <c r="I13" s="21">
        <f>'Adv-Reg-Prop.Liab-Oth Gov 2023'!G24</f>
        <v>0</v>
      </c>
      <c r="J13" s="21">
        <f>'Adv-Reg-Prop.Liab-Oth Gov 2023'!F24</f>
        <v>2200</v>
      </c>
      <c r="K13" s="24">
        <f t="shared" si="2"/>
        <v>0</v>
      </c>
      <c r="L13" s="95">
        <f t="shared" si="0"/>
        <v>0</v>
      </c>
      <c r="M13" s="25">
        <f t="shared" si="1"/>
        <v>7.5423960567914585E-3</v>
      </c>
      <c r="N13" s="27"/>
      <c r="O13" s="28"/>
      <c r="Q13" s="38"/>
    </row>
    <row r="14" spans="1:17" x14ac:dyDescent="0.25">
      <c r="A14" s="18" t="str">
        <f>'[1]Police 2020'!A2</f>
        <v>01-4210</v>
      </c>
      <c r="B14" s="19"/>
      <c r="C14" s="19" t="s">
        <v>217</v>
      </c>
      <c r="D14" s="20">
        <f>'Police 2023'!C30</f>
        <v>578873</v>
      </c>
      <c r="E14" s="21">
        <f>'Police 2023'!C30</f>
        <v>578873</v>
      </c>
      <c r="F14" s="21">
        <f>'Police 2023'!D30</f>
        <v>535174.98999999987</v>
      </c>
      <c r="G14" s="21">
        <f>'Police 2023'!G30</f>
        <v>578873</v>
      </c>
      <c r="H14" s="21">
        <f>'Police 2023'!F30</f>
        <v>0</v>
      </c>
      <c r="I14" s="21">
        <f>'Police 2023'!G30</f>
        <v>578873</v>
      </c>
      <c r="J14" s="21">
        <f>'Police 2023'!H30</f>
        <v>594350.02</v>
      </c>
      <c r="K14" s="24">
        <f t="shared" si="2"/>
        <v>15477.020000000019</v>
      </c>
      <c r="L14" s="95">
        <f t="shared" si="0"/>
        <v>15477.020000000019</v>
      </c>
      <c r="M14" s="25">
        <f t="shared" si="1"/>
        <v>2.0376469305463294</v>
      </c>
      <c r="N14" s="5"/>
      <c r="P14" s="38"/>
    </row>
    <row r="15" spans="1:17" x14ac:dyDescent="0.25">
      <c r="A15" s="18" t="str">
        <f>'[1]Dispatch-BLD INSPECTION 2020'!A2</f>
        <v xml:space="preserve"> 01-4299</v>
      </c>
      <c r="B15" s="19"/>
      <c r="C15" s="19" t="s">
        <v>274</v>
      </c>
      <c r="D15" s="20">
        <f>'Dispatch-BLD INSPECTION 2023'!C4</f>
        <v>60000</v>
      </c>
      <c r="E15" s="21">
        <f>'Dispatch-BLD INSPECTION 2023'!C4</f>
        <v>60000</v>
      </c>
      <c r="F15" s="21">
        <f>'Dispatch-BLD INSPECTION 2023'!D4</f>
        <v>55896</v>
      </c>
      <c r="G15" s="21">
        <f>'Dispatch-BLD INSPECTION 2023'!G4</f>
        <v>60000</v>
      </c>
      <c r="H15" s="21">
        <f>'Dispatch-BLD INSPECTION 2023'!F4</f>
        <v>0</v>
      </c>
      <c r="I15" s="21">
        <f>'Dispatch-BLD INSPECTION 2023'!G4</f>
        <v>60000</v>
      </c>
      <c r="J15" s="21">
        <f>'Dispatch-BLD INSPECTION 2023'!H4</f>
        <v>60000</v>
      </c>
      <c r="K15" s="24">
        <f t="shared" si="2"/>
        <v>0</v>
      </c>
      <c r="L15" s="95">
        <f t="shared" si="0"/>
        <v>0</v>
      </c>
      <c r="M15" s="25">
        <f t="shared" si="1"/>
        <v>0.20570171063976705</v>
      </c>
      <c r="N15" s="5"/>
      <c r="P15" s="38"/>
    </row>
    <row r="16" spans="1:17" x14ac:dyDescent="0.25">
      <c r="A16" s="18" t="str">
        <f>'[1]Fire 2020'!A2</f>
        <v>01-4220</v>
      </c>
      <c r="B16" s="19"/>
      <c r="C16" s="19" t="s">
        <v>247</v>
      </c>
      <c r="D16" s="20">
        <f>'Fire 2023'!C28</f>
        <v>189831</v>
      </c>
      <c r="E16" s="21">
        <f>'Fire 2023'!C28</f>
        <v>189831</v>
      </c>
      <c r="F16" s="21">
        <f>'Fire 2023'!D28</f>
        <v>204115.34</v>
      </c>
      <c r="G16" s="21">
        <f>'Fire 2023'!G28</f>
        <v>189831</v>
      </c>
      <c r="H16" s="21">
        <f>'Fire 2023'!F28</f>
        <v>0</v>
      </c>
      <c r="I16" s="21">
        <f>'Fire 2023'!G28</f>
        <v>189831</v>
      </c>
      <c r="J16" s="21">
        <f>'Fire 2023'!H28</f>
        <v>199947</v>
      </c>
      <c r="K16" s="24">
        <f t="shared" si="2"/>
        <v>10116</v>
      </c>
      <c r="L16" s="95">
        <f t="shared" si="0"/>
        <v>10116</v>
      </c>
      <c r="M16" s="25">
        <f t="shared" si="1"/>
        <v>0.68549066562149175</v>
      </c>
      <c r="N16" s="5"/>
    </row>
    <row r="17" spans="1:20" x14ac:dyDescent="0.25">
      <c r="A17" s="18"/>
      <c r="B17" s="19"/>
      <c r="C17" s="19" t="s">
        <v>280</v>
      </c>
      <c r="D17" s="20">
        <f>'Dispatch-BLD INSPECTION 2023'!C16</f>
        <v>20454</v>
      </c>
      <c r="E17" s="21">
        <f>'Dispatch-BLD INSPECTION 2023'!C16</f>
        <v>20454</v>
      </c>
      <c r="F17" s="21">
        <f>'Dispatch-BLD INSPECTION 2023'!D16</f>
        <v>13044.819999999998</v>
      </c>
      <c r="G17" s="21">
        <f>'Dispatch-BLD INSPECTION 2023'!G16</f>
        <v>20682</v>
      </c>
      <c r="H17" s="21">
        <f>'Dispatch-BLD INSPECTION 2023'!F16</f>
        <v>0</v>
      </c>
      <c r="I17" s="21">
        <f>'Dispatch-BLD INSPECTION 2023'!G16</f>
        <v>20682</v>
      </c>
      <c r="J17" s="21">
        <f>'Dispatch-BLD INSPECTION 2023'!H16</f>
        <v>28364</v>
      </c>
      <c r="K17" s="24">
        <f t="shared" si="2"/>
        <v>7682</v>
      </c>
      <c r="L17" s="95">
        <f t="shared" si="0"/>
        <v>7910</v>
      </c>
      <c r="M17" s="25">
        <f t="shared" si="1"/>
        <v>9.7242055343105871E-2</v>
      </c>
      <c r="N17" s="5"/>
    </row>
    <row r="18" spans="1:20" x14ac:dyDescent="0.25">
      <c r="A18" s="18" t="str">
        <f>'[1]Hwy 2020'!A2</f>
        <v>01-4311</v>
      </c>
      <c r="B18" s="19"/>
      <c r="C18" s="19" t="s">
        <v>292</v>
      </c>
      <c r="D18" s="20">
        <f>'Hwy 2023'!C58</f>
        <v>779447</v>
      </c>
      <c r="E18" s="21">
        <f>'Hwy 2023'!C58</f>
        <v>779447</v>
      </c>
      <c r="F18" s="21">
        <f>'Hwy 2023'!D58</f>
        <v>783762.20000000019</v>
      </c>
      <c r="G18" s="21">
        <f>'Hwy 2023'!G58</f>
        <v>779447</v>
      </c>
      <c r="H18" s="21">
        <f>'Hwy 2023'!F58</f>
        <v>0</v>
      </c>
      <c r="I18" s="21">
        <f>'Hwy 2023'!G58</f>
        <v>779447</v>
      </c>
      <c r="J18" s="21">
        <f>'Hwy 2023'!H58</f>
        <v>845558</v>
      </c>
      <c r="K18" s="24">
        <f t="shared" si="2"/>
        <v>66111</v>
      </c>
      <c r="L18" s="95">
        <f t="shared" si="0"/>
        <v>66111</v>
      </c>
      <c r="M18" s="25">
        <f t="shared" si="1"/>
        <v>2.8988787840856691</v>
      </c>
      <c r="N18" s="5"/>
      <c r="Q18" s="55"/>
    </row>
    <row r="19" spans="1:20" x14ac:dyDescent="0.25">
      <c r="A19" s="18" t="str">
        <f>'[1] St Lighting 2020'!A2</f>
        <v>01-4316</v>
      </c>
      <c r="B19" s="19"/>
      <c r="C19" s="19" t="s">
        <v>361</v>
      </c>
      <c r="D19" s="20">
        <f>' St Lighting 2023'!C4</f>
        <v>20000</v>
      </c>
      <c r="E19" s="21">
        <f>' St Lighting 2023'!C4</f>
        <v>20000</v>
      </c>
      <c r="F19" s="21">
        <f>' St Lighting 2023'!D4</f>
        <v>13834.83</v>
      </c>
      <c r="G19" s="21">
        <f>' St Lighting 2023'!G4</f>
        <v>20000</v>
      </c>
      <c r="H19" s="21">
        <f>' St Lighting 2023'!F4</f>
        <v>0</v>
      </c>
      <c r="I19" s="21">
        <f>' St Lighting 2023'!G4</f>
        <v>20000</v>
      </c>
      <c r="J19" s="21">
        <f>' St Lighting 2023'!H4</f>
        <v>15000</v>
      </c>
      <c r="K19" s="24">
        <f t="shared" si="2"/>
        <v>-5000</v>
      </c>
      <c r="L19" s="95">
        <f t="shared" si="0"/>
        <v>-5000</v>
      </c>
      <c r="M19" s="25">
        <f t="shared" si="1"/>
        <v>5.1425427659941764E-2</v>
      </c>
    </row>
    <row r="20" spans="1:20" x14ac:dyDescent="0.25">
      <c r="A20" s="18"/>
      <c r="B20" s="19"/>
      <c r="C20" s="19" t="s">
        <v>9</v>
      </c>
      <c r="D20" s="20">
        <f>'Ambulance GF 2023'!C13</f>
        <v>73257</v>
      </c>
      <c r="E20" s="21">
        <f>'Ambulance GF 2023'!C13</f>
        <v>73257</v>
      </c>
      <c r="F20" s="21">
        <f>'Ambulance GF 2023'!D13</f>
        <v>68949.550000000017</v>
      </c>
      <c r="G20" s="21">
        <f>'Ambulance GF 2023'!G13</f>
        <v>73257</v>
      </c>
      <c r="H20" s="21">
        <f>'Ambulance GF 2023'!F13</f>
        <v>0</v>
      </c>
      <c r="I20" s="21">
        <f>'Ambulance GF 2023'!G13</f>
        <v>73257</v>
      </c>
      <c r="J20" s="21">
        <f>'Ambulance GF 2023'!H13</f>
        <v>75057</v>
      </c>
      <c r="K20" s="24">
        <f t="shared" si="2"/>
        <v>1800</v>
      </c>
      <c r="L20" s="95">
        <f t="shared" si="0"/>
        <v>1800</v>
      </c>
      <c r="M20" s="25">
        <f t="shared" si="1"/>
        <v>0.25732255492481659</v>
      </c>
      <c r="N20" s="5"/>
    </row>
    <row r="21" spans="1:20" x14ac:dyDescent="0.25">
      <c r="A21" s="18"/>
      <c r="B21" s="19"/>
      <c r="C21" s="19" t="s">
        <v>10</v>
      </c>
      <c r="D21" s="20">
        <f>'Ambulance GF 2023'!C21</f>
        <v>500</v>
      </c>
      <c r="E21" s="21">
        <f>'Ambulance GF 2023'!C21</f>
        <v>500</v>
      </c>
      <c r="F21" s="21">
        <f>'Ambulance GF 2023'!D21</f>
        <v>0</v>
      </c>
      <c r="G21" s="21">
        <f>'Ambulance GF 2023'!G21</f>
        <v>500</v>
      </c>
      <c r="H21" s="21">
        <f>'Ambulance GF 2023'!F21</f>
        <v>0</v>
      </c>
      <c r="I21" s="21">
        <f>'Ambulance GF 2023'!G21</f>
        <v>500</v>
      </c>
      <c r="J21" s="21">
        <f>'Ambulance GF 2023'!H21</f>
        <v>500</v>
      </c>
      <c r="K21" s="24">
        <f t="shared" si="2"/>
        <v>0</v>
      </c>
      <c r="L21" s="95">
        <f t="shared" si="0"/>
        <v>0</v>
      </c>
      <c r="M21" s="25">
        <f t="shared" si="1"/>
        <v>1.7141809219980587E-3</v>
      </c>
    </row>
    <row r="22" spans="1:20" x14ac:dyDescent="0.25">
      <c r="A22" s="18"/>
      <c r="B22" s="19"/>
      <c r="C22" s="19" t="s">
        <v>11</v>
      </c>
      <c r="D22" s="20">
        <f>'Library 2023'!C5</f>
        <v>175560</v>
      </c>
      <c r="E22" s="21">
        <f>'Library 2023'!C5</f>
        <v>175560</v>
      </c>
      <c r="F22" s="21">
        <f>'Library 2023'!D5</f>
        <v>175560</v>
      </c>
      <c r="G22" s="21">
        <f>'Library 2023'!G5</f>
        <v>175560</v>
      </c>
      <c r="H22" s="21">
        <f>'Library 2023'!F5</f>
        <v>0</v>
      </c>
      <c r="I22" s="21">
        <f>'Library 2023'!G5</f>
        <v>175560</v>
      </c>
      <c r="J22" s="21">
        <f>'Library 2023'!H5</f>
        <v>180200</v>
      </c>
      <c r="K22" s="24">
        <f t="shared" si="2"/>
        <v>4640</v>
      </c>
      <c r="L22" s="95">
        <f t="shared" si="0"/>
        <v>4640</v>
      </c>
      <c r="M22" s="25">
        <f t="shared" si="1"/>
        <v>0.61779080428810029</v>
      </c>
      <c r="N22" s="5"/>
    </row>
    <row r="23" spans="1:20" x14ac:dyDescent="0.25">
      <c r="A23" s="18"/>
      <c r="B23" s="19"/>
      <c r="C23" s="19" t="s">
        <v>12</v>
      </c>
      <c r="D23" s="20">
        <f>'CULTURE-CONS COMM 2023'!C10</f>
        <v>1270</v>
      </c>
      <c r="E23" s="21">
        <f>'CULTURE-CONS COMM 2023'!C10</f>
        <v>1270</v>
      </c>
      <c r="F23" s="21">
        <f>'CULTURE-CONS COMM 2023'!D10</f>
        <v>1270</v>
      </c>
      <c r="G23" s="21">
        <f>'CULTURE-CONS COMM 2023'!G10</f>
        <v>1270</v>
      </c>
      <c r="H23" s="21">
        <f>'CULTURE-CONS COMM 2023'!F10</f>
        <v>0</v>
      </c>
      <c r="I23" s="21">
        <f>'CULTURE-CONS COMM 2023'!G10</f>
        <v>1270</v>
      </c>
      <c r="J23" s="21">
        <f>'CULTURE-CONS COMM 2023'!H10</f>
        <v>1120</v>
      </c>
      <c r="K23" s="24">
        <f t="shared" si="2"/>
        <v>-150</v>
      </c>
      <c r="L23" s="95">
        <f t="shared" si="0"/>
        <v>-150</v>
      </c>
      <c r="M23" s="25">
        <f t="shared" si="1"/>
        <v>3.8397652652756515E-3</v>
      </c>
    </row>
    <row r="24" spans="1:20" x14ac:dyDescent="0.25">
      <c r="A24" s="18"/>
      <c r="B24" s="19"/>
      <c r="C24" s="19" t="s">
        <v>423</v>
      </c>
      <c r="D24" s="504">
        <f>'Debt Service GF 2023'!C8</f>
        <v>54510</v>
      </c>
      <c r="E24" s="23">
        <f>'Debt Service GF 2023'!C8</f>
        <v>54510</v>
      </c>
      <c r="F24" s="23">
        <f>'Debt Service GF 2023'!D8</f>
        <v>54508.41</v>
      </c>
      <c r="G24" s="23">
        <f>'Debt Service GF 2023'!G8</f>
        <v>53816</v>
      </c>
      <c r="H24" s="23">
        <f>'Debt Service GF 2023'!F8</f>
        <v>0</v>
      </c>
      <c r="I24" s="23">
        <f>'Debt Service GF 2023'!G8</f>
        <v>53816</v>
      </c>
      <c r="J24" s="23">
        <f>'Debt Service GF 2023'!H8</f>
        <v>53816</v>
      </c>
      <c r="K24" s="24">
        <f t="shared" si="2"/>
        <v>0</v>
      </c>
      <c r="L24" s="95">
        <f t="shared" si="0"/>
        <v>-694</v>
      </c>
      <c r="M24" s="25">
        <f t="shared" si="1"/>
        <v>0.18450072099649506</v>
      </c>
    </row>
    <row r="25" spans="1:20" x14ac:dyDescent="0.25">
      <c r="A25" s="18"/>
      <c r="B25" s="19"/>
      <c r="C25" s="19" t="s">
        <v>13</v>
      </c>
      <c r="D25" s="20">
        <f>'Debt Service GF 2023'!C20</f>
        <v>10000</v>
      </c>
      <c r="E25" s="21">
        <f>'Debt Service GF 2023'!C20</f>
        <v>10000</v>
      </c>
      <c r="F25" s="21">
        <f>'Debt Service GF 2023'!D20</f>
        <v>0</v>
      </c>
      <c r="G25" s="21">
        <f>'Debt Service GF 2023'!G20</f>
        <v>10000</v>
      </c>
      <c r="H25" s="21">
        <f>'Debt Service GF 2023'!F20</f>
        <v>0</v>
      </c>
      <c r="I25" s="21">
        <f>'Debt Service GF 2023'!G20</f>
        <v>10000</v>
      </c>
      <c r="J25" s="21">
        <f>'Debt Service GF 2023'!H20</f>
        <v>20000</v>
      </c>
      <c r="K25" s="24">
        <f t="shared" si="2"/>
        <v>10000</v>
      </c>
      <c r="L25" s="95">
        <f t="shared" si="0"/>
        <v>10000</v>
      </c>
      <c r="M25" s="25">
        <f t="shared" si="1"/>
        <v>6.8567236879922347E-2</v>
      </c>
    </row>
    <row r="26" spans="1:20" ht="15.6" x14ac:dyDescent="0.3">
      <c r="A26" s="18"/>
      <c r="B26" s="19"/>
      <c r="C26" s="19" t="s">
        <v>668</v>
      </c>
      <c r="D26" s="20">
        <v>25650</v>
      </c>
      <c r="E26" s="20"/>
      <c r="F26" s="21"/>
      <c r="G26" s="7"/>
      <c r="H26" s="22"/>
      <c r="I26" s="23"/>
      <c r="J26" s="20"/>
      <c r="K26" s="24">
        <f t="shared" si="2"/>
        <v>0</v>
      </c>
      <c r="L26" s="95">
        <f t="shared" si="0"/>
        <v>0</v>
      </c>
      <c r="M26" s="25">
        <f t="shared" si="1"/>
        <v>0</v>
      </c>
    </row>
    <row r="27" spans="1:20" x14ac:dyDescent="0.25">
      <c r="A27" s="18"/>
      <c r="B27" s="19"/>
      <c r="C27" s="19" t="s">
        <v>669</v>
      </c>
      <c r="D27" s="20">
        <f>'Health 2023'!C8</f>
        <v>17648</v>
      </c>
      <c r="E27" s="21">
        <f>'Health 2023'!C8</f>
        <v>17648</v>
      </c>
      <c r="F27" s="21">
        <f>'Health 2023'!D8</f>
        <v>5694.23</v>
      </c>
      <c r="G27" s="21">
        <f>'Health 2023'!G8</f>
        <v>17648</v>
      </c>
      <c r="H27" s="21">
        <f>'Health 2023'!F8</f>
        <v>0</v>
      </c>
      <c r="I27" s="21">
        <f>'Health 2023'!G8</f>
        <v>17648</v>
      </c>
      <c r="J27" s="21">
        <f>'Health 2023'!H8</f>
        <v>10212</v>
      </c>
      <c r="K27" s="24">
        <f t="shared" si="2"/>
        <v>-7436</v>
      </c>
      <c r="L27" s="95">
        <f t="shared" si="0"/>
        <v>-7436</v>
      </c>
      <c r="M27" s="25">
        <f t="shared" si="1"/>
        <v>3.5010431150888352E-2</v>
      </c>
    </row>
    <row r="28" spans="1:20" x14ac:dyDescent="0.25">
      <c r="A28" s="18" t="str">
        <f>'[1]Welfare 2020'!A2</f>
        <v>01-4441</v>
      </c>
      <c r="B28" s="19"/>
      <c r="C28" s="19" t="s">
        <v>377</v>
      </c>
      <c r="D28" s="20">
        <f>'Welfare 2023'!C13</f>
        <v>58530</v>
      </c>
      <c r="E28" s="21">
        <f>'Welfare 2023'!C13</f>
        <v>58530</v>
      </c>
      <c r="F28" s="21">
        <f>'Welfare 2023'!D13</f>
        <v>71449.829999999987</v>
      </c>
      <c r="G28" s="21">
        <f>'Welfare 2023'!G13</f>
        <v>58530</v>
      </c>
      <c r="H28" s="21">
        <f>'Welfare 2023'!F13</f>
        <v>0</v>
      </c>
      <c r="I28" s="21">
        <f>'Welfare 2023'!G13</f>
        <v>58530</v>
      </c>
      <c r="J28" s="21">
        <f>'Welfare 2023'!H13</f>
        <v>64932</v>
      </c>
      <c r="K28" s="24">
        <f t="shared" si="2"/>
        <v>6402</v>
      </c>
      <c r="L28" s="95">
        <f t="shared" si="0"/>
        <v>6402</v>
      </c>
      <c r="M28" s="25">
        <f t="shared" si="1"/>
        <v>0.22261039125435592</v>
      </c>
      <c r="N28" s="5"/>
    </row>
    <row r="29" spans="1:20" ht="15.6" x14ac:dyDescent="0.3">
      <c r="A29" s="18" t="str">
        <f>'[1]CULTURE-CONS COMM 2020'!A2</f>
        <v xml:space="preserve"> 01-4589</v>
      </c>
      <c r="B29" s="19"/>
      <c r="C29" s="19" t="s">
        <v>670</v>
      </c>
      <c r="D29" s="20">
        <v>9000</v>
      </c>
      <c r="E29" s="20"/>
      <c r="F29" s="21"/>
      <c r="G29" s="7"/>
      <c r="H29" s="22"/>
      <c r="I29" s="23"/>
      <c r="J29" s="20"/>
      <c r="K29" s="24">
        <f t="shared" si="2"/>
        <v>0</v>
      </c>
      <c r="L29" s="95">
        <f t="shared" si="0"/>
        <v>0</v>
      </c>
      <c r="M29" s="25">
        <f t="shared" si="1"/>
        <v>0</v>
      </c>
    </row>
    <row r="30" spans="1:20" x14ac:dyDescent="0.25">
      <c r="A30" s="18" t="str">
        <f>'[1]COUNTRY CLUB 2020'!A2</f>
        <v xml:space="preserve"> 02</v>
      </c>
      <c r="B30" s="19"/>
      <c r="C30" s="19" t="s">
        <v>671</v>
      </c>
      <c r="D30" s="21">
        <f>'Parks 2023'!C18</f>
        <v>209877</v>
      </c>
      <c r="E30" s="21">
        <f>'Parks 2023'!C18</f>
        <v>209877</v>
      </c>
      <c r="F30" s="21">
        <f>'Parks 2023'!D18</f>
        <v>171344.33000000002</v>
      </c>
      <c r="G30" s="21">
        <f>'Parks 2023'!G18</f>
        <v>209877</v>
      </c>
      <c r="H30" s="21">
        <f>'Parks 2023'!F18</f>
        <v>0</v>
      </c>
      <c r="I30" s="21">
        <f>'Parks 2023'!G18</f>
        <v>209877</v>
      </c>
      <c r="J30" s="21">
        <f>'Parks 2023'!H18</f>
        <v>209542.04</v>
      </c>
      <c r="K30" s="24">
        <f t="shared" si="2"/>
        <v>-334.95999999999185</v>
      </c>
      <c r="L30" s="95">
        <f t="shared" si="0"/>
        <v>-334.95999999999185</v>
      </c>
      <c r="M30" s="25">
        <f t="shared" si="1"/>
        <v>0.71838593464910816</v>
      </c>
      <c r="N30" s="5"/>
    </row>
    <row r="31" spans="1:20" s="31" customFormat="1" ht="15.6" x14ac:dyDescent="0.3">
      <c r="A31" s="8" t="s">
        <v>14</v>
      </c>
      <c r="B31" s="9"/>
      <c r="C31" s="9"/>
      <c r="D31" s="22">
        <f>SUM(D3:D30)</f>
        <v>3216811</v>
      </c>
      <c r="E31" s="22">
        <f t="shared" ref="E31:M31" si="3">SUM(E3:E30)</f>
        <v>3182161</v>
      </c>
      <c r="F31" s="22">
        <f>SUM(F3:F30)</f>
        <v>2941847.99</v>
      </c>
      <c r="G31" s="22">
        <f t="shared" si="3"/>
        <v>3174970</v>
      </c>
      <c r="H31" s="22">
        <f t="shared" si="3"/>
        <v>736032.36</v>
      </c>
      <c r="I31" s="22">
        <f t="shared" si="3"/>
        <v>2619085.36</v>
      </c>
      <c r="J31" s="30">
        <f>SUM(J3:J30)</f>
        <v>3366621.42</v>
      </c>
      <c r="K31" s="22">
        <f>SUM(K3:K30)</f>
        <v>191651.42</v>
      </c>
      <c r="L31" s="22">
        <f>SUM(L3:L30)</f>
        <v>184460.42</v>
      </c>
      <c r="M31" s="31">
        <f t="shared" si="3"/>
        <v>11.541996419508029</v>
      </c>
      <c r="O31" s="32"/>
      <c r="P31" s="32"/>
      <c r="Q31" s="32"/>
      <c r="R31" s="32"/>
    </row>
    <row r="32" spans="1:20" ht="15" customHeight="1" x14ac:dyDescent="0.3">
      <c r="A32" s="5"/>
      <c r="B32" s="5"/>
      <c r="C32" s="5"/>
      <c r="D32" s="5"/>
      <c r="F32" s="494">
        <f>(E31-D31)/D31</f>
        <v>-1.0771537401482401E-2</v>
      </c>
      <c r="G32" s="33"/>
      <c r="H32" s="33"/>
      <c r="I32" s="33"/>
      <c r="J32" s="34" t="s">
        <v>15</v>
      </c>
      <c r="K32" s="33"/>
      <c r="L32" s="494">
        <f>K31/D31</f>
        <v>5.9578079035417376E-2</v>
      </c>
      <c r="M32" s="35"/>
      <c r="N32" t="s">
        <v>1</v>
      </c>
      <c r="P32" s="32"/>
      <c r="Q32" s="32"/>
      <c r="R32" s="32"/>
      <c r="S32" s="32"/>
      <c r="T32" s="32"/>
    </row>
    <row r="33" spans="1:17" ht="15.6" x14ac:dyDescent="0.3">
      <c r="A33" s="6"/>
      <c r="B33" s="6"/>
      <c r="C33" s="6"/>
      <c r="D33" s="5"/>
      <c r="E33" s="36" t="s">
        <v>15</v>
      </c>
      <c r="I33" s="37"/>
      <c r="J33" s="38"/>
      <c r="K33" s="38"/>
      <c r="L33" s="38"/>
      <c r="M33" s="35"/>
    </row>
    <row r="34" spans="1:17" ht="16.2" thickBot="1" x14ac:dyDescent="0.35">
      <c r="A34" s="39"/>
      <c r="B34" s="5"/>
      <c r="C34" s="5"/>
      <c r="D34" s="40"/>
      <c r="E34" s="20"/>
      <c r="F34" s="20"/>
      <c r="G34" s="20"/>
      <c r="I34" s="37">
        <f>G34-E34</f>
        <v>0</v>
      </c>
      <c r="J34" s="20"/>
      <c r="K34" s="20">
        <f>J34-G34</f>
        <v>0</v>
      </c>
      <c r="L34" s="41">
        <f>J34-E34</f>
        <v>0</v>
      </c>
      <c r="M34" s="35"/>
    </row>
    <row r="35" spans="1:17" s="31" customFormat="1" ht="16.2" thickBot="1" x14ac:dyDescent="0.35">
      <c r="A35" s="6" t="s">
        <v>16</v>
      </c>
      <c r="B35" s="6" t="s">
        <v>1</v>
      </c>
      <c r="C35" s="6"/>
      <c r="D35" s="6"/>
      <c r="E35" s="42">
        <f>SUM(E34:E34)</f>
        <v>0</v>
      </c>
      <c r="F35" s="42">
        <f>SUM(F34:F34)</f>
        <v>0</v>
      </c>
      <c r="G35" s="42"/>
      <c r="H35" s="37"/>
      <c r="I35" s="43">
        <f>G35-E35</f>
        <v>0</v>
      </c>
      <c r="J35" s="22">
        <f>SUM(J34:J34)</f>
        <v>0</v>
      </c>
      <c r="K35" s="20">
        <f>J35-G35</f>
        <v>0</v>
      </c>
      <c r="L35" s="41">
        <f>J35-E35</f>
        <v>0</v>
      </c>
      <c r="M35" s="44"/>
    </row>
    <row r="36" spans="1:17" s="31" customFormat="1" ht="16.2" thickBot="1" x14ac:dyDescent="0.35">
      <c r="A36" s="6"/>
      <c r="B36" s="6"/>
      <c r="C36" s="6"/>
      <c r="D36" s="6"/>
      <c r="E36" s="45"/>
      <c r="I36" s="37"/>
      <c r="J36" s="37"/>
      <c r="K36" s="38"/>
      <c r="L36" s="38"/>
      <c r="M36" s="44"/>
      <c r="P36" s="31" t="s">
        <v>15</v>
      </c>
    </row>
    <row r="37" spans="1:17" s="31" customFormat="1" ht="16.2" thickBot="1" x14ac:dyDescent="0.35">
      <c r="A37" s="6" t="s">
        <v>17</v>
      </c>
      <c r="B37" s="6"/>
      <c r="C37" s="6"/>
      <c r="D37" s="6"/>
      <c r="E37" s="42">
        <f>D31+E35</f>
        <v>3216811</v>
      </c>
      <c r="F37" s="42">
        <f>E31+F35</f>
        <v>3182161</v>
      </c>
      <c r="G37" s="42">
        <f>F31+G35</f>
        <v>2941847.99</v>
      </c>
      <c r="H37" s="37"/>
      <c r="I37" s="43">
        <f>G37-E37</f>
        <v>-274963.00999999978</v>
      </c>
      <c r="J37" s="22">
        <f>J31</f>
        <v>3366621.42</v>
      </c>
      <c r="K37" s="20">
        <f>J37-G37</f>
        <v>424773.4299999997</v>
      </c>
      <c r="L37" s="41">
        <f>J37-E37</f>
        <v>149810.41999999993</v>
      </c>
      <c r="M37" s="44"/>
      <c r="Q37" s="31" t="s">
        <v>15</v>
      </c>
    </row>
    <row r="38" spans="1:17" s="31" customFormat="1" ht="17.25" customHeight="1" x14ac:dyDescent="0.3">
      <c r="B38" s="46"/>
      <c r="C38" s="46"/>
      <c r="D38" s="46"/>
      <c r="E38" s="45"/>
      <c r="F38" s="33">
        <f>(F37-E37)/E37</f>
        <v>-1.0771537401482401E-2</v>
      </c>
      <c r="H38" s="47">
        <f>(G37-E37)/E37</f>
        <v>-8.5476893109355745E-2</v>
      </c>
      <c r="K38" s="38"/>
      <c r="L38" s="38"/>
      <c r="M38" s="44"/>
    </row>
    <row r="39" spans="1:17" s="31" customFormat="1" ht="17.25" customHeight="1" x14ac:dyDescent="0.3">
      <c r="A39" s="6"/>
      <c r="B39" s="6"/>
      <c r="C39" s="6"/>
      <c r="D39" s="6"/>
      <c r="E39" s="45"/>
      <c r="F39" s="33"/>
      <c r="H39" s="47"/>
      <c r="K39" s="38"/>
      <c r="L39" s="38"/>
      <c r="M39" s="44"/>
    </row>
    <row r="40" spans="1:17" s="31" customFormat="1" ht="15.6" x14ac:dyDescent="0.3">
      <c r="A40" s="6" t="s">
        <v>18</v>
      </c>
      <c r="B40" s="6"/>
      <c r="C40" s="6"/>
      <c r="D40" s="6"/>
      <c r="E40" s="21">
        <f>'Revenue est. 2023'!C93</f>
        <v>1099589</v>
      </c>
      <c r="F40" s="21">
        <f>'Revenue est. 2023'!D93</f>
        <v>1065644</v>
      </c>
      <c r="G40" s="498">
        <v>1037782</v>
      </c>
      <c r="H40" s="496"/>
      <c r="I40" s="496"/>
      <c r="J40" s="21">
        <f>'Revenue est. 2023'!F93</f>
        <v>1062330</v>
      </c>
      <c r="K40" s="20">
        <f>J40-G40</f>
        <v>24548</v>
      </c>
      <c r="L40" s="41">
        <f>J40-E40</f>
        <v>-37259</v>
      </c>
      <c r="M40" s="44"/>
    </row>
    <row r="41" spans="1:17" s="31" customFormat="1" ht="15.6" x14ac:dyDescent="0.3">
      <c r="A41" s="6"/>
      <c r="B41" s="6"/>
      <c r="C41" s="6"/>
      <c r="D41" s="6"/>
      <c r="E41" s="49"/>
      <c r="F41" s="37"/>
      <c r="G41" s="37"/>
    </row>
    <row r="42" spans="1:17" s="31" customFormat="1" ht="15.6" x14ac:dyDescent="0.3">
      <c r="A42" s="6" t="s">
        <v>19</v>
      </c>
      <c r="B42" s="6"/>
      <c r="C42" s="6"/>
      <c r="D42" s="6"/>
      <c r="E42" s="48">
        <f>E37-E40</f>
        <v>2117222</v>
      </c>
      <c r="F42" s="48"/>
      <c r="G42" s="48">
        <f>G37-G40</f>
        <v>1904065.9900000002</v>
      </c>
      <c r="J42" s="48">
        <f>J37-J40</f>
        <v>2304291.42</v>
      </c>
    </row>
    <row r="43" spans="1:17" s="31" customFormat="1" ht="15.6" x14ac:dyDescent="0.3">
      <c r="A43" s="6"/>
      <c r="B43" s="50"/>
      <c r="C43" s="50"/>
      <c r="D43" s="51" t="s">
        <v>20</v>
      </c>
      <c r="E43" s="37">
        <v>95500</v>
      </c>
      <c r="G43" s="37">
        <v>99500</v>
      </c>
      <c r="H43" s="31" t="s">
        <v>21</v>
      </c>
      <c r="J43" s="37">
        <v>95500</v>
      </c>
    </row>
    <row r="44" spans="1:17" s="31" customFormat="1" ht="15.6" x14ac:dyDescent="0.3">
      <c r="A44" s="6"/>
      <c r="B44" s="50"/>
      <c r="C44" s="50"/>
      <c r="D44" s="51" t="s">
        <v>22</v>
      </c>
      <c r="E44" s="37">
        <v>276262</v>
      </c>
      <c r="G44" s="37">
        <v>175000</v>
      </c>
      <c r="H44" s="31" t="s">
        <v>23</v>
      </c>
      <c r="J44" s="37">
        <v>200000</v>
      </c>
    </row>
    <row r="45" spans="1:17" s="31" customFormat="1" ht="15.6" x14ac:dyDescent="0.3">
      <c r="A45" s="6" t="s">
        <v>24</v>
      </c>
      <c r="B45" s="50"/>
      <c r="C45" s="50"/>
      <c r="E45" s="22">
        <f>E42+E43+E44</f>
        <v>2488984</v>
      </c>
      <c r="F45" s="22">
        <f>F42+F43+F44</f>
        <v>0</v>
      </c>
      <c r="G45" s="22">
        <f>G42+G43+G44</f>
        <v>2178565.9900000002</v>
      </c>
      <c r="J45" s="22">
        <f>J42+J43+J44</f>
        <v>2599791.42</v>
      </c>
    </row>
    <row r="46" spans="1:17" s="31" customFormat="1" ht="15.6" x14ac:dyDescent="0.3">
      <c r="A46" s="6"/>
      <c r="B46" s="50"/>
      <c r="C46" s="50"/>
      <c r="E46" s="37"/>
      <c r="F46" s="37"/>
      <c r="G46" s="37"/>
      <c r="J46" s="37"/>
    </row>
    <row r="47" spans="1:17" s="31" customFormat="1" ht="15.6" x14ac:dyDescent="0.3">
      <c r="A47" s="6"/>
      <c r="B47" s="50"/>
      <c r="C47" s="50"/>
      <c r="E47" s="37"/>
      <c r="F47" s="37"/>
      <c r="G47" s="37"/>
      <c r="J47" s="37"/>
    </row>
    <row r="48" spans="1:17" s="31" customFormat="1" ht="15.6" x14ac:dyDescent="0.3">
      <c r="A48" s="6"/>
      <c r="B48" s="50"/>
      <c r="C48" s="50"/>
      <c r="E48" s="37"/>
      <c r="G48" s="37"/>
      <c r="M48" s="31" t="s">
        <v>1</v>
      </c>
    </row>
    <row r="49" spans="1:12" s="31" customFormat="1" ht="15.6" x14ac:dyDescent="0.3">
      <c r="A49" s="6" t="s">
        <v>25</v>
      </c>
      <c r="B49" s="6"/>
      <c r="C49" s="6"/>
      <c r="D49" s="6"/>
      <c r="E49" s="22">
        <v>259858560</v>
      </c>
      <c r="G49" s="22">
        <v>291684497</v>
      </c>
      <c r="H49" s="31" t="s">
        <v>26</v>
      </c>
      <c r="I49" s="31">
        <v>277502024</v>
      </c>
      <c r="J49" s="22">
        <v>291684497</v>
      </c>
    </row>
    <row r="50" spans="1:12" s="31" customFormat="1" ht="15.6" x14ac:dyDescent="0.3">
      <c r="A50" s="6" t="s">
        <v>27</v>
      </c>
      <c r="B50" s="6"/>
      <c r="C50" s="6"/>
      <c r="D50" s="6"/>
      <c r="E50" s="53"/>
      <c r="J50" s="53"/>
    </row>
    <row r="51" spans="1:12" ht="13.5" customHeight="1" x14ac:dyDescent="0.25">
      <c r="A51" s="5"/>
      <c r="B51" s="5"/>
      <c r="C51" s="5"/>
      <c r="D51" s="5" t="s">
        <v>28</v>
      </c>
      <c r="E51" s="25">
        <f>E45/E49*1000</f>
        <v>9.5782259395264866</v>
      </c>
      <c r="F51" s="54"/>
      <c r="G51" s="54">
        <f>G45/G49*1000</f>
        <v>7.4689125147436286</v>
      </c>
      <c r="H51" s="55">
        <f>G51-E51</f>
        <v>-2.109313424782858</v>
      </c>
      <c r="J51" s="25">
        <f>J45/J49*1000</f>
        <v>8.9130257066764838</v>
      </c>
      <c r="L51" s="55"/>
    </row>
    <row r="52" spans="1:12" x14ac:dyDescent="0.25">
      <c r="D52" s="27" t="s">
        <v>29</v>
      </c>
      <c r="E52">
        <v>1.538</v>
      </c>
      <c r="J52" s="56">
        <v>9.0999999999999998E-2</v>
      </c>
    </row>
    <row r="53" spans="1:12" x14ac:dyDescent="0.25">
      <c r="D53" s="27" t="s">
        <v>30</v>
      </c>
      <c r="E53">
        <v>1.0660000000000001</v>
      </c>
      <c r="J53" s="56">
        <v>2.78</v>
      </c>
    </row>
    <row r="54" spans="1:12" x14ac:dyDescent="0.25">
      <c r="D54" s="5" t="s">
        <v>31</v>
      </c>
      <c r="E54" s="57">
        <f>SUM(E51:E53)</f>
        <v>12.182225939526488</v>
      </c>
      <c r="J54" s="57">
        <f>SUM(J51:J53)</f>
        <v>11.784025706676482</v>
      </c>
      <c r="L54" t="s">
        <v>703</v>
      </c>
    </row>
    <row r="55" spans="1:12" x14ac:dyDescent="0.25">
      <c r="G55" s="55"/>
    </row>
  </sheetData>
  <mergeCells count="1">
    <mergeCell ref="A1:D1"/>
  </mergeCells>
  <pageMargins left="0.5" right="0.5" top="0" bottom="0" header="0" footer="0"/>
  <pageSetup scale="66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M23"/>
  <sheetViews>
    <sheetView topLeftCell="A6" zoomScaleNormal="100" zoomScaleSheetLayoutView="85" workbookViewId="0">
      <selection activeCell="D12" sqref="D12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123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82" bestFit="1" customWidth="1"/>
    <col min="9" max="9" width="11.6640625" customWidth="1"/>
    <col min="10" max="10" width="9.5546875" customWidth="1"/>
  </cols>
  <sheetData>
    <row r="1" spans="1:13" ht="58.5" customHeight="1" x14ac:dyDescent="0.25">
      <c r="A1" s="306"/>
      <c r="B1" s="85" t="s">
        <v>385</v>
      </c>
      <c r="C1" s="168" t="s">
        <v>638</v>
      </c>
      <c r="D1" s="168" t="s">
        <v>642</v>
      </c>
      <c r="E1" s="86">
        <f>'[1]Welfare 2020'!E1</f>
        <v>0</v>
      </c>
      <c r="F1" s="87" t="str">
        <f>'[1]Welfare 2020'!F1</f>
        <v>Comments, Changes
&amp; Adjustments</v>
      </c>
      <c r="G1" s="86" t="s">
        <v>639</v>
      </c>
      <c r="H1" s="59" t="s">
        <v>640</v>
      </c>
      <c r="I1" s="300" t="s">
        <v>35</v>
      </c>
      <c r="J1" s="59" t="s">
        <v>36</v>
      </c>
    </row>
    <row r="2" spans="1:13" ht="15.6" x14ac:dyDescent="0.25">
      <c r="A2" s="307" t="s">
        <v>386</v>
      </c>
      <c r="B2" s="307" t="s">
        <v>387</v>
      </c>
      <c r="C2" s="260"/>
      <c r="D2" s="89"/>
      <c r="E2" s="89"/>
      <c r="F2" s="7"/>
      <c r="G2" s="66"/>
      <c r="H2" s="64"/>
      <c r="I2" s="66"/>
      <c r="J2" s="66"/>
    </row>
    <row r="3" spans="1:13" x14ac:dyDescent="0.25">
      <c r="A3" s="184" t="s">
        <v>41</v>
      </c>
      <c r="B3" s="68" t="s">
        <v>388</v>
      </c>
      <c r="C3" s="69">
        <v>50000</v>
      </c>
      <c r="D3" s="92">
        <v>42899.72</v>
      </c>
      <c r="E3" s="92"/>
      <c r="F3" s="9"/>
      <c r="G3" s="69">
        <v>50000</v>
      </c>
      <c r="H3" s="489">
        <v>50000</v>
      </c>
      <c r="I3" s="29">
        <f t="shared" ref="I3:I17" si="0">H3-C3</f>
        <v>0</v>
      </c>
      <c r="J3" s="71">
        <f t="shared" ref="J3:J17" si="1">I3/C3</f>
        <v>0</v>
      </c>
    </row>
    <row r="4" spans="1:13" x14ac:dyDescent="0.25">
      <c r="A4" s="184" t="s">
        <v>159</v>
      </c>
      <c r="B4" s="68" t="s">
        <v>389</v>
      </c>
      <c r="C4" s="69">
        <v>45568</v>
      </c>
      <c r="D4" s="92">
        <v>44884.1</v>
      </c>
      <c r="E4" s="92"/>
      <c r="F4" s="195"/>
      <c r="G4" s="69">
        <v>45568</v>
      </c>
      <c r="H4" s="490">
        <v>46935.040000000001</v>
      </c>
      <c r="I4" s="29">
        <f t="shared" si="0"/>
        <v>1367.0400000000009</v>
      </c>
      <c r="J4" s="71">
        <f t="shared" si="1"/>
        <v>3.000000000000002E-2</v>
      </c>
      <c r="L4" s="28"/>
      <c r="M4">
        <v>97000</v>
      </c>
    </row>
    <row r="5" spans="1:13" x14ac:dyDescent="0.25">
      <c r="A5" s="184" t="s">
        <v>48</v>
      </c>
      <c r="B5" s="68" t="s">
        <v>100</v>
      </c>
      <c r="C5" s="69">
        <v>7311</v>
      </c>
      <c r="D5" s="92">
        <v>6642.92</v>
      </c>
      <c r="E5" s="92"/>
      <c r="F5" s="9"/>
      <c r="G5" s="69">
        <v>7311</v>
      </c>
      <c r="H5" s="489">
        <v>7500</v>
      </c>
      <c r="I5" s="29">
        <f t="shared" si="0"/>
        <v>189</v>
      </c>
      <c r="J5" s="71">
        <f t="shared" si="1"/>
        <v>2.5851456709068528E-2</v>
      </c>
      <c r="K5" s="80"/>
      <c r="M5">
        <f>M4*0.0765</f>
        <v>7420.5</v>
      </c>
    </row>
    <row r="6" spans="1:13" x14ac:dyDescent="0.25">
      <c r="A6" s="184" t="s">
        <v>50</v>
      </c>
      <c r="B6" s="68" t="s">
        <v>51</v>
      </c>
      <c r="C6" s="69">
        <v>5090</v>
      </c>
      <c r="D6" s="92">
        <v>6330.5</v>
      </c>
      <c r="E6" s="92"/>
      <c r="F6" s="9"/>
      <c r="G6" s="69">
        <v>5090</v>
      </c>
      <c r="H6" s="489">
        <v>6599</v>
      </c>
      <c r="I6" s="29">
        <f t="shared" si="0"/>
        <v>1509</v>
      </c>
      <c r="J6" s="71">
        <f t="shared" si="1"/>
        <v>0.29646365422396859</v>
      </c>
      <c r="M6">
        <f>H4*0.1353</f>
        <v>6350.3109119999999</v>
      </c>
    </row>
    <row r="7" spans="1:13" x14ac:dyDescent="0.25">
      <c r="A7" s="184" t="s">
        <v>189</v>
      </c>
      <c r="B7" s="100" t="s">
        <v>621</v>
      </c>
      <c r="C7" s="69">
        <v>10000</v>
      </c>
      <c r="D7" s="92">
        <v>0</v>
      </c>
      <c r="E7" s="92"/>
      <c r="F7" s="9"/>
      <c r="G7" s="69">
        <v>10000</v>
      </c>
      <c r="H7" s="489">
        <v>0</v>
      </c>
      <c r="I7" s="29">
        <f t="shared" si="0"/>
        <v>-10000</v>
      </c>
      <c r="J7" s="71">
        <f t="shared" si="1"/>
        <v>-1</v>
      </c>
      <c r="K7" t="s">
        <v>700</v>
      </c>
    </row>
    <row r="8" spans="1:13" x14ac:dyDescent="0.25">
      <c r="A8" s="184" t="s">
        <v>390</v>
      </c>
      <c r="B8" s="100" t="s">
        <v>391</v>
      </c>
      <c r="C8" s="69">
        <v>55000</v>
      </c>
      <c r="D8" s="92">
        <v>37953</v>
      </c>
      <c r="E8" s="92"/>
      <c r="F8" s="9"/>
      <c r="G8" s="69">
        <v>55000</v>
      </c>
      <c r="H8" s="489">
        <v>55000</v>
      </c>
      <c r="I8" s="29">
        <f t="shared" si="0"/>
        <v>0</v>
      </c>
      <c r="J8" s="71">
        <f t="shared" si="1"/>
        <v>0</v>
      </c>
      <c r="K8" t="s">
        <v>693</v>
      </c>
    </row>
    <row r="9" spans="1:13" x14ac:dyDescent="0.25">
      <c r="A9" s="184" t="s">
        <v>392</v>
      </c>
      <c r="B9" s="100" t="s">
        <v>393</v>
      </c>
      <c r="C9" s="69">
        <v>4208</v>
      </c>
      <c r="D9" s="92">
        <v>2903</v>
      </c>
      <c r="E9" s="92"/>
      <c r="F9" s="9"/>
      <c r="G9" s="69">
        <v>4208</v>
      </c>
      <c r="H9" s="489">
        <v>4208</v>
      </c>
      <c r="I9" s="29">
        <f t="shared" si="0"/>
        <v>0</v>
      </c>
      <c r="J9" s="71">
        <f t="shared" si="1"/>
        <v>0</v>
      </c>
    </row>
    <row r="10" spans="1:13" x14ac:dyDescent="0.25">
      <c r="A10" s="184" t="s">
        <v>394</v>
      </c>
      <c r="B10" s="100" t="s">
        <v>395</v>
      </c>
      <c r="C10" s="69">
        <v>15000</v>
      </c>
      <c r="D10" s="92">
        <v>14212.7</v>
      </c>
      <c r="E10" s="92"/>
      <c r="F10" s="9"/>
      <c r="G10" s="69">
        <v>15000</v>
      </c>
      <c r="H10" s="489">
        <v>15000</v>
      </c>
      <c r="I10" s="29">
        <f t="shared" si="0"/>
        <v>0</v>
      </c>
      <c r="J10" s="71">
        <f t="shared" si="1"/>
        <v>0</v>
      </c>
    </row>
    <row r="11" spans="1:13" x14ac:dyDescent="0.25">
      <c r="A11" s="184" t="s">
        <v>396</v>
      </c>
      <c r="B11" s="100" t="s">
        <v>397</v>
      </c>
      <c r="C11" s="69">
        <v>5000</v>
      </c>
      <c r="D11" s="92">
        <v>3615</v>
      </c>
      <c r="E11" s="92"/>
      <c r="F11" s="9"/>
      <c r="G11" s="69">
        <v>5000</v>
      </c>
      <c r="H11" s="489">
        <v>5000</v>
      </c>
      <c r="I11" s="29">
        <f t="shared" si="0"/>
        <v>0</v>
      </c>
      <c r="J11" s="71">
        <f t="shared" si="1"/>
        <v>0</v>
      </c>
    </row>
    <row r="12" spans="1:13" x14ac:dyDescent="0.25">
      <c r="A12" s="184" t="s">
        <v>398</v>
      </c>
      <c r="B12" s="100" t="s">
        <v>399</v>
      </c>
      <c r="C12" s="69">
        <v>5000</v>
      </c>
      <c r="D12" s="92">
        <v>3425</v>
      </c>
      <c r="E12" s="92"/>
      <c r="F12" s="9"/>
      <c r="G12" s="69">
        <v>5000</v>
      </c>
      <c r="H12" s="489">
        <v>5000</v>
      </c>
      <c r="I12" s="29">
        <f t="shared" si="0"/>
        <v>0</v>
      </c>
      <c r="J12" s="71">
        <f t="shared" si="1"/>
        <v>0</v>
      </c>
    </row>
    <row r="13" spans="1:13" x14ac:dyDescent="0.25">
      <c r="A13" s="184" t="s">
        <v>400</v>
      </c>
      <c r="B13" s="100" t="s">
        <v>401</v>
      </c>
      <c r="C13" s="69">
        <v>5000</v>
      </c>
      <c r="D13" s="92">
        <v>5476.39</v>
      </c>
      <c r="E13" s="92"/>
      <c r="F13" s="9"/>
      <c r="G13" s="69">
        <v>5000</v>
      </c>
      <c r="H13" s="489">
        <v>8000</v>
      </c>
      <c r="I13" s="29">
        <f t="shared" si="0"/>
        <v>3000</v>
      </c>
      <c r="J13" s="71">
        <f t="shared" si="1"/>
        <v>0.6</v>
      </c>
    </row>
    <row r="14" spans="1:13" x14ac:dyDescent="0.25">
      <c r="A14" s="184" t="s">
        <v>402</v>
      </c>
      <c r="B14" s="100" t="s">
        <v>403</v>
      </c>
      <c r="C14" s="69">
        <v>500</v>
      </c>
      <c r="D14" s="92">
        <v>503</v>
      </c>
      <c r="E14" s="92"/>
      <c r="F14" s="9"/>
      <c r="G14" s="69">
        <v>500</v>
      </c>
      <c r="H14" s="489">
        <v>500</v>
      </c>
      <c r="I14" s="29">
        <f t="shared" si="0"/>
        <v>0</v>
      </c>
      <c r="J14" s="71">
        <f t="shared" si="1"/>
        <v>0</v>
      </c>
    </row>
    <row r="15" spans="1:13" x14ac:dyDescent="0.25">
      <c r="A15" s="184" t="s">
        <v>404</v>
      </c>
      <c r="B15" s="100" t="s">
        <v>405</v>
      </c>
      <c r="C15" s="69">
        <v>1500</v>
      </c>
      <c r="D15" s="92">
        <v>1740</v>
      </c>
      <c r="E15" s="92"/>
      <c r="F15" s="9"/>
      <c r="G15" s="69">
        <v>1500</v>
      </c>
      <c r="H15" s="489">
        <v>5000</v>
      </c>
      <c r="I15" s="29">
        <f t="shared" si="0"/>
        <v>3500</v>
      </c>
      <c r="J15" s="71">
        <f t="shared" si="1"/>
        <v>2.3333333333333335</v>
      </c>
      <c r="K15" t="s">
        <v>694</v>
      </c>
    </row>
    <row r="16" spans="1:13" x14ac:dyDescent="0.25">
      <c r="A16" s="184" t="s">
        <v>406</v>
      </c>
      <c r="B16" s="100" t="s">
        <v>407</v>
      </c>
      <c r="C16" s="69">
        <v>600</v>
      </c>
      <c r="D16" s="92">
        <v>759</v>
      </c>
      <c r="E16" s="92"/>
      <c r="F16" s="9"/>
      <c r="G16" s="69">
        <v>600</v>
      </c>
      <c r="H16" s="489">
        <v>800</v>
      </c>
      <c r="I16" s="29">
        <f t="shared" si="0"/>
        <v>200</v>
      </c>
      <c r="J16" s="71">
        <f t="shared" si="1"/>
        <v>0.33333333333333331</v>
      </c>
    </row>
    <row r="17" spans="1:10" x14ac:dyDescent="0.25">
      <c r="A17" s="184" t="s">
        <v>408</v>
      </c>
      <c r="B17" s="100" t="s">
        <v>409</v>
      </c>
      <c r="C17" s="69">
        <v>100</v>
      </c>
      <c r="D17" s="92"/>
      <c r="E17" s="92"/>
      <c r="F17" s="9"/>
      <c r="G17" s="69">
        <v>100</v>
      </c>
      <c r="H17" s="489">
        <v>0</v>
      </c>
      <c r="I17" s="29">
        <f t="shared" si="0"/>
        <v>-100</v>
      </c>
      <c r="J17" s="71">
        <f t="shared" si="1"/>
        <v>-1</v>
      </c>
    </row>
    <row r="18" spans="1:10" ht="15.6" x14ac:dyDescent="0.25">
      <c r="A18" s="62" t="s">
        <v>88</v>
      </c>
      <c r="B18" s="62" t="s">
        <v>410</v>
      </c>
      <c r="C18" s="77">
        <f>SUM(C3:C17)</f>
        <v>209877</v>
      </c>
      <c r="D18" s="77">
        <f>SUM(D3:D17)</f>
        <v>171344.33000000002</v>
      </c>
      <c r="E18" s="101">
        <f t="shared" ref="E18:F18" si="2">SUM(E3:E16)</f>
        <v>0</v>
      </c>
      <c r="F18" s="101">
        <f t="shared" si="2"/>
        <v>0</v>
      </c>
      <c r="G18" s="308">
        <f>SUM(G3:G17)</f>
        <v>209877</v>
      </c>
      <c r="H18" s="101">
        <f>SUM(H3:H17)</f>
        <v>209542.04</v>
      </c>
      <c r="I18" s="29">
        <f t="shared" ref="I18" si="3">H18-C18</f>
        <v>-334.95999999999185</v>
      </c>
      <c r="J18" s="71">
        <f t="shared" ref="J18" si="4">I18/C18</f>
        <v>-1.5959824087441305E-3</v>
      </c>
    </row>
    <row r="19" spans="1:10" x14ac:dyDescent="0.25">
      <c r="B19" s="309"/>
      <c r="C19" s="310"/>
      <c r="D19" s="80"/>
      <c r="E19" s="80"/>
      <c r="H19" s="156">
        <v>123047</v>
      </c>
    </row>
    <row r="20" spans="1:10" x14ac:dyDescent="0.25">
      <c r="B20" s="309"/>
      <c r="C20" s="310"/>
      <c r="D20" s="81"/>
      <c r="E20" s="80"/>
      <c r="H20" s="156"/>
      <c r="I20" s="233"/>
    </row>
    <row r="21" spans="1:10" x14ac:dyDescent="0.25">
      <c r="B21" s="309"/>
      <c r="C21" s="310"/>
      <c r="D21" s="80"/>
      <c r="E21" s="80"/>
    </row>
    <row r="22" spans="1:10" x14ac:dyDescent="0.25">
      <c r="C22" s="277"/>
      <c r="D22" s="103"/>
      <c r="E22" s="103"/>
      <c r="H22" s="83">
        <v>7.6499999999999999E-2</v>
      </c>
    </row>
    <row r="23" spans="1:10" x14ac:dyDescent="0.25">
      <c r="C23" s="178"/>
      <c r="H23" s="83">
        <v>0.11169999999999999</v>
      </c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I8" sqref="I8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44"/>
      <c r="B1" s="311"/>
      <c r="C1" s="168" t="s">
        <v>638</v>
      </c>
      <c r="D1" s="168" t="s">
        <v>642</v>
      </c>
      <c r="E1" s="168">
        <f>'[1]Parks 2020'!E1</f>
        <v>0</v>
      </c>
      <c r="F1" s="146" t="s">
        <v>411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0" ht="15.6" x14ac:dyDescent="0.25">
      <c r="A2" s="312" t="s">
        <v>412</v>
      </c>
      <c r="B2" s="62" t="s">
        <v>413</v>
      </c>
      <c r="C2" s="63"/>
      <c r="D2" s="63"/>
      <c r="E2" s="63"/>
      <c r="F2" s="7"/>
      <c r="G2" s="66"/>
      <c r="H2" s="66"/>
      <c r="I2" s="66"/>
      <c r="J2" s="66"/>
    </row>
    <row r="3" spans="1:10" x14ac:dyDescent="0.25">
      <c r="A3" s="184" t="s">
        <v>105</v>
      </c>
      <c r="B3" s="68" t="s">
        <v>414</v>
      </c>
      <c r="C3" s="52">
        <v>175560</v>
      </c>
      <c r="D3" s="52">
        <v>175560</v>
      </c>
      <c r="E3" s="52"/>
      <c r="F3" s="9"/>
      <c r="G3" s="52">
        <v>175560</v>
      </c>
      <c r="H3" s="52">
        <v>180200</v>
      </c>
      <c r="I3" s="20">
        <f>H3-C3</f>
        <v>4640</v>
      </c>
      <c r="J3" s="96">
        <f>I3/C3</f>
        <v>2.6429710640236956E-2</v>
      </c>
    </row>
    <row r="4" spans="1:10" x14ac:dyDescent="0.25">
      <c r="A4" s="184" t="s">
        <v>415</v>
      </c>
      <c r="B4" s="68" t="s">
        <v>416</v>
      </c>
      <c r="C4" s="52"/>
      <c r="D4" s="52"/>
      <c r="E4" s="52"/>
      <c r="F4" s="9"/>
      <c r="G4" s="9"/>
      <c r="H4" s="9"/>
      <c r="I4" s="20">
        <f>H4-C4</f>
        <v>0</v>
      </c>
      <c r="J4" s="96"/>
    </row>
    <row r="5" spans="1:10" ht="15.6" x14ac:dyDescent="0.3">
      <c r="A5" s="62" t="s">
        <v>88</v>
      </c>
      <c r="B5" s="62" t="s">
        <v>11</v>
      </c>
      <c r="C5" s="22">
        <f t="shared" ref="C5:H5" si="0">SUM(C3:C4)</f>
        <v>175560</v>
      </c>
      <c r="D5" s="22">
        <f t="shared" si="0"/>
        <v>175560</v>
      </c>
      <c r="E5" s="22">
        <f t="shared" si="0"/>
        <v>0</v>
      </c>
      <c r="F5" s="22">
        <f t="shared" si="0"/>
        <v>0</v>
      </c>
      <c r="G5" s="22">
        <f t="shared" si="0"/>
        <v>175560</v>
      </c>
      <c r="H5" s="22">
        <f t="shared" si="0"/>
        <v>180200</v>
      </c>
      <c r="I5" s="20">
        <f>H5-C5</f>
        <v>4640</v>
      </c>
      <c r="J5" s="96">
        <f>I5/C5</f>
        <v>2.6429710640236956E-2</v>
      </c>
    </row>
    <row r="6" spans="1:10" x14ac:dyDescent="0.25">
      <c r="C6" s="38"/>
      <c r="D6" s="80"/>
      <c r="E6" s="80"/>
    </row>
    <row r="7" spans="1:10" x14ac:dyDescent="0.25">
      <c r="C7" s="80"/>
      <c r="D7" s="81"/>
      <c r="E7" s="80"/>
    </row>
    <row r="8" spans="1:10" x14ac:dyDescent="0.25">
      <c r="C8" s="80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topLeftCell="A4" zoomScaleNormal="100" workbookViewId="0">
      <selection activeCell="D10" sqref="D10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321" customWidth="1"/>
    <col min="4" max="4" width="10" style="157" customWidth="1"/>
    <col min="5" max="5" width="9.33203125" style="157" hidden="1" customWidth="1"/>
    <col min="6" max="6" width="12.5546875" hidden="1" customWidth="1"/>
    <col min="7" max="7" width="10.5546875" customWidth="1"/>
    <col min="8" max="8" width="13.33203125" style="82" bestFit="1" customWidth="1"/>
  </cols>
  <sheetData>
    <row r="1" spans="1:10" ht="45.75" customHeight="1" x14ac:dyDescent="0.25">
      <c r="A1" s="144"/>
      <c r="B1" s="311" t="s">
        <v>1</v>
      </c>
      <c r="C1" s="313" t="s">
        <v>638</v>
      </c>
      <c r="D1" s="313" t="s">
        <v>642</v>
      </c>
      <c r="E1" s="313">
        <f>'[1]Parks 2020'!E1</f>
        <v>0</v>
      </c>
      <c r="F1" s="314" t="str">
        <f>'[1]Parks 2020'!F1</f>
        <v>Comments, Changes
&amp; Adjustments</v>
      </c>
      <c r="G1" s="313" t="s">
        <v>639</v>
      </c>
      <c r="H1" s="249" t="s">
        <v>640</v>
      </c>
      <c r="I1" s="319" t="s">
        <v>35</v>
      </c>
      <c r="J1" s="242" t="s">
        <v>36</v>
      </c>
    </row>
    <row r="2" spans="1:10" ht="15.6" x14ac:dyDescent="0.25">
      <c r="A2" s="61" t="s">
        <v>417</v>
      </c>
      <c r="B2" s="62" t="s">
        <v>418</v>
      </c>
      <c r="C2" s="315"/>
      <c r="D2" s="316"/>
      <c r="E2" s="317"/>
      <c r="F2" s="7"/>
      <c r="G2" s="316"/>
      <c r="H2" s="316"/>
      <c r="I2" s="316"/>
      <c r="J2" s="316"/>
    </row>
    <row r="3" spans="1:10" x14ac:dyDescent="0.25">
      <c r="A3" s="184" t="s">
        <v>105</v>
      </c>
      <c r="B3" s="68" t="s">
        <v>419</v>
      </c>
      <c r="C3" s="69"/>
      <c r="D3" s="92"/>
      <c r="E3" s="318"/>
      <c r="F3" s="19"/>
      <c r="G3" s="19"/>
      <c r="H3" s="121"/>
      <c r="I3" s="20"/>
      <c r="J3" s="470" t="e">
        <f t="shared" ref="J3:J4" si="0">I3/C3</f>
        <v>#DIV/0!</v>
      </c>
    </row>
    <row r="4" spans="1:10" ht="15.6" x14ac:dyDescent="0.25">
      <c r="A4" s="61" t="s">
        <v>88</v>
      </c>
      <c r="B4" s="62" t="s">
        <v>420</v>
      </c>
      <c r="C4" s="77">
        <f>SUM(C3)</f>
        <v>0</v>
      </c>
      <c r="D4" s="77">
        <f>SUM(D3)</f>
        <v>0</v>
      </c>
      <c r="E4" s="77">
        <f>SUM(E3)</f>
        <v>0</v>
      </c>
      <c r="F4" s="20"/>
      <c r="G4" s="77">
        <f>SUM(G3)</f>
        <v>0</v>
      </c>
      <c r="H4" s="77">
        <f>SUM(H3)</f>
        <v>0</v>
      </c>
      <c r="I4" s="20">
        <f t="shared" ref="I4" si="1">H4-C4</f>
        <v>0</v>
      </c>
      <c r="J4" s="470" t="e">
        <f t="shared" si="0"/>
        <v>#DIV/0!</v>
      </c>
    </row>
    <row r="5" spans="1:10" x14ac:dyDescent="0.25">
      <c r="A5" s="7"/>
      <c r="B5" s="7"/>
      <c r="C5" s="69"/>
      <c r="D5" s="92"/>
      <c r="E5" s="92"/>
      <c r="F5" s="7"/>
      <c r="G5" s="7"/>
      <c r="H5" s="26" t="s">
        <v>1</v>
      </c>
      <c r="I5" s="7"/>
      <c r="J5" s="7"/>
    </row>
    <row r="6" spans="1:10" x14ac:dyDescent="0.25">
      <c r="A6" s="7"/>
      <c r="B6" s="7"/>
      <c r="C6" s="121"/>
      <c r="D6" s="7"/>
      <c r="E6" s="7"/>
      <c r="F6" s="7"/>
      <c r="G6" s="7"/>
      <c r="H6" s="121"/>
      <c r="I6" s="7"/>
      <c r="J6" s="7"/>
    </row>
    <row r="7" spans="1:10" ht="39" customHeight="1" x14ac:dyDescent="0.25">
      <c r="A7" s="144"/>
      <c r="B7" s="311"/>
      <c r="C7" s="313" t="str">
        <f>C1</f>
        <v>2022 Budget</v>
      </c>
      <c r="D7" s="313" t="str">
        <f>D1</f>
        <v xml:space="preserve">2022 Unaudited </v>
      </c>
      <c r="E7" s="313">
        <f>E1</f>
        <v>0</v>
      </c>
      <c r="F7" s="87" t="str">
        <f>F1</f>
        <v>Comments, Changes
&amp; Adjustments</v>
      </c>
      <c r="G7" s="313" t="str">
        <f t="shared" ref="G7:H7" si="2">G1</f>
        <v>2023 Default</v>
      </c>
      <c r="H7" s="313" t="str">
        <f t="shared" si="2"/>
        <v>2023 Proposed</v>
      </c>
      <c r="I7" s="319" t="s">
        <v>35</v>
      </c>
      <c r="J7" s="242" t="s">
        <v>36</v>
      </c>
    </row>
    <row r="8" spans="1:10" ht="15.6" x14ac:dyDescent="0.25">
      <c r="A8" s="243" t="s">
        <v>421</v>
      </c>
      <c r="B8" s="62" t="s">
        <v>12</v>
      </c>
      <c r="C8" s="315"/>
      <c r="D8" s="316"/>
      <c r="E8" s="317"/>
      <c r="F8" s="7"/>
      <c r="G8" s="66"/>
      <c r="H8" s="64"/>
      <c r="I8" s="66"/>
      <c r="J8" s="66"/>
    </row>
    <row r="9" spans="1:10" x14ac:dyDescent="0.25">
      <c r="A9" s="184" t="s">
        <v>105</v>
      </c>
      <c r="B9" s="68" t="s">
        <v>422</v>
      </c>
      <c r="C9" s="69">
        <v>1270</v>
      </c>
      <c r="D9" s="92">
        <v>1270</v>
      </c>
      <c r="E9" s="92"/>
      <c r="F9" s="19"/>
      <c r="G9" s="320">
        <v>1270</v>
      </c>
      <c r="H9" s="69">
        <v>1120</v>
      </c>
      <c r="I9" s="20">
        <f>H9-C9</f>
        <v>-150</v>
      </c>
      <c r="J9" s="470">
        <f>I9/C9</f>
        <v>-0.11811023622047244</v>
      </c>
    </row>
    <row r="10" spans="1:10" ht="15.6" x14ac:dyDescent="0.25">
      <c r="A10" s="61" t="s">
        <v>88</v>
      </c>
      <c r="B10" s="62" t="s">
        <v>12</v>
      </c>
      <c r="C10" s="77">
        <f t="shared" ref="C10:H10" si="3">SUM(C9)</f>
        <v>1270</v>
      </c>
      <c r="D10" s="77">
        <f t="shared" si="3"/>
        <v>1270</v>
      </c>
      <c r="E10" s="77">
        <f t="shared" si="3"/>
        <v>0</v>
      </c>
      <c r="F10" s="77">
        <f t="shared" si="3"/>
        <v>0</v>
      </c>
      <c r="G10" s="77">
        <f t="shared" si="3"/>
        <v>1270</v>
      </c>
      <c r="H10" s="77">
        <f t="shared" si="3"/>
        <v>1120</v>
      </c>
      <c r="I10" s="20">
        <f>H10-C10</f>
        <v>-150</v>
      </c>
      <c r="J10" s="470">
        <f>I10/C10</f>
        <v>-0.11811023622047244</v>
      </c>
    </row>
    <row r="11" spans="1:10" x14ac:dyDescent="0.25">
      <c r="C11" s="82"/>
      <c r="D11"/>
      <c r="E11"/>
    </row>
    <row r="12" spans="1:10" x14ac:dyDescent="0.25">
      <c r="C12" s="82"/>
      <c r="D12" s="38"/>
      <c r="E12"/>
    </row>
    <row r="13" spans="1:10" x14ac:dyDescent="0.25">
      <c r="C13" s="82"/>
      <c r="D13"/>
      <c r="E13"/>
    </row>
    <row r="14" spans="1:10" x14ac:dyDescent="0.25">
      <c r="C14" s="82"/>
      <c r="D14"/>
      <c r="E14"/>
    </row>
    <row r="15" spans="1:10" x14ac:dyDescent="0.25">
      <c r="C15" s="82"/>
      <c r="D15"/>
      <c r="E15"/>
    </row>
    <row r="16" spans="1:10" x14ac:dyDescent="0.25">
      <c r="C16" s="82"/>
      <c r="D16"/>
      <c r="E16"/>
    </row>
    <row r="17" spans="3:5" x14ac:dyDescent="0.25">
      <c r="C17" s="82"/>
      <c r="D17"/>
      <c r="E17"/>
    </row>
    <row r="18" spans="3:5" x14ac:dyDescent="0.25">
      <c r="C18" s="82"/>
      <c r="D18"/>
      <c r="E18"/>
    </row>
    <row r="19" spans="3:5" x14ac:dyDescent="0.25">
      <c r="C19" s="82"/>
      <c r="D19"/>
      <c r="E19"/>
    </row>
    <row r="20" spans="3:5" x14ac:dyDescent="0.25">
      <c r="C20" s="82"/>
      <c r="D20"/>
      <c r="E20"/>
    </row>
    <row r="21" spans="3:5" x14ac:dyDescent="0.25">
      <c r="C21" s="82"/>
      <c r="D21"/>
      <c r="E21"/>
    </row>
    <row r="22" spans="3:5" x14ac:dyDescent="0.25">
      <c r="C22" s="82"/>
      <c r="D22"/>
      <c r="E22"/>
    </row>
    <row r="23" spans="3:5" x14ac:dyDescent="0.25">
      <c r="C23" s="82"/>
      <c r="D23"/>
      <c r="E23"/>
    </row>
    <row r="24" spans="3:5" x14ac:dyDescent="0.25">
      <c r="C24" s="82"/>
      <c r="D24"/>
      <c r="E24"/>
    </row>
    <row r="25" spans="3:5" x14ac:dyDescent="0.25">
      <c r="C25" s="82"/>
      <c r="D25"/>
      <c r="E25"/>
    </row>
    <row r="26" spans="3:5" x14ac:dyDescent="0.25">
      <c r="C26" s="82"/>
      <c r="D26"/>
      <c r="E26"/>
    </row>
    <row r="27" spans="3:5" x14ac:dyDescent="0.25">
      <c r="C27" s="82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topLeftCell="A16" zoomScaleNormal="100" workbookViewId="0">
      <selection activeCell="D4" sqref="D4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57" customWidth="1"/>
    <col min="4" max="4" width="10" style="157" customWidth="1"/>
    <col min="5" max="5" width="10" style="157" hidden="1" customWidth="1"/>
    <col min="6" max="6" width="0.109375" customWidth="1"/>
    <col min="7" max="7" width="11.6640625" bestFit="1" customWidth="1"/>
    <col min="8" max="8" width="13.33203125" style="82" bestFit="1" customWidth="1"/>
    <col min="9" max="9" width="9.44140625" customWidth="1"/>
  </cols>
  <sheetData>
    <row r="1" spans="1:12" ht="54" customHeight="1" x14ac:dyDescent="0.25">
      <c r="A1" s="84"/>
      <c r="B1" s="322" t="s">
        <v>423</v>
      </c>
      <c r="C1" s="313" t="s">
        <v>638</v>
      </c>
      <c r="D1" s="313" t="s">
        <v>642</v>
      </c>
      <c r="E1" s="313">
        <f>'[1]CULTURE-CONS COMM 2020'!E1</f>
        <v>0</v>
      </c>
      <c r="F1" s="87" t="str">
        <f>'[1]CULTURE-CONS COMM 2020'!F1</f>
        <v>Comments, Changes
&amp; Adjustments</v>
      </c>
      <c r="G1" s="313" t="s">
        <v>639</v>
      </c>
      <c r="H1" s="242" t="s">
        <v>640</v>
      </c>
      <c r="I1" s="242" t="s">
        <v>35</v>
      </c>
      <c r="J1" s="242" t="s">
        <v>36</v>
      </c>
    </row>
    <row r="2" spans="1:12" ht="15.6" x14ac:dyDescent="0.25">
      <c r="A2" s="289" t="s">
        <v>424</v>
      </c>
      <c r="B2" s="62" t="s">
        <v>423</v>
      </c>
      <c r="C2" s="324"/>
      <c r="D2" s="324"/>
      <c r="E2" s="325"/>
      <c r="F2" s="326"/>
      <c r="G2" s="66"/>
      <c r="H2" s="64"/>
      <c r="I2" s="66"/>
      <c r="J2" s="66"/>
    </row>
    <row r="3" spans="1:12" x14ac:dyDescent="0.25">
      <c r="A3" s="184" t="s">
        <v>245</v>
      </c>
      <c r="B3" s="68" t="s">
        <v>425</v>
      </c>
      <c r="C3" s="92">
        <v>43355</v>
      </c>
      <c r="D3" s="92">
        <v>43354.41</v>
      </c>
      <c r="E3" s="92"/>
      <c r="F3" s="19"/>
      <c r="G3" s="92">
        <v>42661</v>
      </c>
      <c r="H3" s="69">
        <v>42661</v>
      </c>
      <c r="I3" s="20">
        <f t="shared" ref="I3:I8" si="0">H3-C3</f>
        <v>-694</v>
      </c>
      <c r="J3" s="96">
        <f>I3/C3</f>
        <v>-1.6007380924922154E-2</v>
      </c>
    </row>
    <row r="4" spans="1:12" x14ac:dyDescent="0.25">
      <c r="A4" s="184" t="s">
        <v>426</v>
      </c>
      <c r="B4" s="68" t="s">
        <v>427</v>
      </c>
      <c r="C4" s="92"/>
      <c r="D4" s="92"/>
      <c r="E4" s="92"/>
      <c r="F4" s="9"/>
      <c r="G4" s="94"/>
      <c r="H4" s="327"/>
      <c r="I4" s="20">
        <f t="shared" si="0"/>
        <v>0</v>
      </c>
      <c r="J4" s="96" t="e">
        <f>I4/C4</f>
        <v>#DIV/0!</v>
      </c>
    </row>
    <row r="5" spans="1:12" x14ac:dyDescent="0.25">
      <c r="A5" s="184" t="s">
        <v>428</v>
      </c>
      <c r="B5" s="68" t="s">
        <v>429</v>
      </c>
      <c r="C5" s="92"/>
      <c r="D5" s="92"/>
      <c r="E5" s="92"/>
      <c r="F5" s="9"/>
      <c r="G5" s="98"/>
      <c r="H5" s="184"/>
      <c r="I5" s="20">
        <f t="shared" si="0"/>
        <v>0</v>
      </c>
      <c r="J5" s="96"/>
    </row>
    <row r="6" spans="1:12" x14ac:dyDescent="0.25">
      <c r="A6" s="184" t="s">
        <v>430</v>
      </c>
      <c r="B6" s="68" t="s">
        <v>431</v>
      </c>
      <c r="C6" s="92"/>
      <c r="D6" s="92"/>
      <c r="E6" s="92"/>
      <c r="F6" s="9"/>
      <c r="G6" s="98"/>
      <c r="H6" s="328"/>
      <c r="I6" s="20">
        <f t="shared" si="0"/>
        <v>0</v>
      </c>
      <c r="J6" s="96" t="e">
        <f>I6/C6</f>
        <v>#DIV/0!</v>
      </c>
    </row>
    <row r="7" spans="1:12" x14ac:dyDescent="0.25">
      <c r="A7" s="184" t="s">
        <v>432</v>
      </c>
      <c r="B7" s="68" t="s">
        <v>433</v>
      </c>
      <c r="C7" s="92">
        <v>11155</v>
      </c>
      <c r="D7" s="92">
        <v>11154</v>
      </c>
      <c r="E7" s="92"/>
      <c r="F7" s="19"/>
      <c r="G7" s="92">
        <v>11155</v>
      </c>
      <c r="H7" s="69">
        <v>11155</v>
      </c>
      <c r="I7" s="20">
        <f t="shared" si="0"/>
        <v>0</v>
      </c>
      <c r="J7" s="96">
        <f>I7/C7</f>
        <v>0</v>
      </c>
    </row>
    <row r="8" spans="1:12" ht="15.6" x14ac:dyDescent="0.25">
      <c r="A8" s="289" t="s">
        <v>31</v>
      </c>
      <c r="B8" s="62" t="s">
        <v>423</v>
      </c>
      <c r="C8" s="101">
        <f>SUM(C3:C7)</f>
        <v>54510</v>
      </c>
      <c r="D8" s="101">
        <f>SUM(D3:D7)</f>
        <v>54508.41</v>
      </c>
      <c r="E8" s="101"/>
      <c r="F8" s="102"/>
      <c r="G8" s="101">
        <f>SUM(G3:G7)</f>
        <v>53816</v>
      </c>
      <c r="H8" s="329">
        <f>SUM(H3:H7)</f>
        <v>53816</v>
      </c>
      <c r="I8" s="20">
        <f t="shared" si="0"/>
        <v>-694</v>
      </c>
      <c r="J8" s="96">
        <f>I8/C8</f>
        <v>-1.2731608879104751E-2</v>
      </c>
      <c r="L8" s="55"/>
    </row>
    <row r="9" spans="1:12" ht="15.6" x14ac:dyDescent="0.25">
      <c r="A9" s="330"/>
      <c r="B9" s="62"/>
      <c r="C9" s="101"/>
      <c r="D9" s="101"/>
      <c r="E9" s="101"/>
      <c r="F9" s="102"/>
      <c r="G9" s="102"/>
      <c r="H9" s="77"/>
      <c r="I9" s="7"/>
      <c r="J9" s="7"/>
      <c r="L9" s="55"/>
    </row>
    <row r="10" spans="1:12" ht="15.6" x14ac:dyDescent="0.25">
      <c r="A10" s="330"/>
      <c r="B10" s="62"/>
      <c r="C10" s="101"/>
      <c r="D10" s="101"/>
      <c r="E10" s="101"/>
      <c r="F10" s="102"/>
      <c r="G10" s="102"/>
      <c r="H10" s="77"/>
      <c r="I10" s="7"/>
      <c r="J10" s="7"/>
      <c r="L10" s="55"/>
    </row>
    <row r="11" spans="1:12" ht="15.6" x14ac:dyDescent="0.25">
      <c r="A11" s="330"/>
      <c r="B11" s="62"/>
      <c r="C11" s="101"/>
      <c r="D11" s="101"/>
      <c r="E11" s="101"/>
      <c r="F11" s="102"/>
      <c r="G11" s="102"/>
      <c r="H11" s="77"/>
      <c r="I11" s="7"/>
      <c r="J11" s="7"/>
      <c r="L11" s="55"/>
    </row>
    <row r="12" spans="1:12" ht="15.75" customHeight="1" x14ac:dyDescent="0.25">
      <c r="A12" s="330"/>
      <c r="B12" s="62"/>
      <c r="C12" s="101"/>
      <c r="D12" s="101"/>
      <c r="E12" s="101"/>
      <c r="F12" s="102"/>
      <c r="G12" s="102"/>
      <c r="H12" s="77"/>
      <c r="I12" s="7"/>
      <c r="J12" s="7"/>
      <c r="L12" s="55"/>
    </row>
    <row r="13" spans="1:12" ht="9" hidden="1" customHeight="1" x14ac:dyDescent="0.25">
      <c r="A13" s="330"/>
      <c r="B13" s="62"/>
      <c r="C13" s="101"/>
      <c r="D13" s="101"/>
      <c r="E13" s="101"/>
      <c r="F13" s="102"/>
      <c r="G13" s="102"/>
      <c r="H13" s="77"/>
      <c r="I13" s="7"/>
      <c r="J13" s="7"/>
      <c r="L13" s="55"/>
    </row>
    <row r="14" spans="1:12" hidden="1" x14ac:dyDescent="0.25">
      <c r="A14" s="7"/>
      <c r="B14" s="7"/>
      <c r="C14" s="92"/>
      <c r="D14" s="92"/>
      <c r="E14" s="92"/>
      <c r="F14" s="7"/>
      <c r="G14" s="7"/>
      <c r="H14" s="121"/>
      <c r="I14" s="7"/>
      <c r="J14" s="7"/>
    </row>
    <row r="15" spans="1:12" ht="50.25" customHeight="1" x14ac:dyDescent="0.25">
      <c r="A15" s="7"/>
      <c r="B15" s="331" t="s">
        <v>13</v>
      </c>
      <c r="C15" s="323" t="str">
        <f>C1</f>
        <v>2022 Budget</v>
      </c>
      <c r="D15" s="313" t="str">
        <f t="shared" ref="D15:H15" si="1">D1</f>
        <v xml:space="preserve">2022 Unaudited </v>
      </c>
      <c r="E15" s="313">
        <f t="shared" si="1"/>
        <v>0</v>
      </c>
      <c r="F15" s="313" t="str">
        <f t="shared" si="1"/>
        <v>Comments, Changes
&amp; Adjustments</v>
      </c>
      <c r="G15" s="313" t="str">
        <f t="shared" si="1"/>
        <v>2023 Default</v>
      </c>
      <c r="H15" s="313" t="str">
        <f t="shared" si="1"/>
        <v>2023 Proposed</v>
      </c>
      <c r="I15" s="242" t="s">
        <v>35</v>
      </c>
      <c r="J15" s="242" t="s">
        <v>36</v>
      </c>
    </row>
    <row r="16" spans="1:12" ht="15.6" x14ac:dyDescent="0.3">
      <c r="A16" s="289" t="s">
        <v>435</v>
      </c>
      <c r="B16" s="8" t="s">
        <v>13</v>
      </c>
      <c r="C16" s="91"/>
      <c r="D16" s="66"/>
      <c r="E16" s="326"/>
      <c r="F16" s="326"/>
      <c r="G16" s="66"/>
      <c r="H16" s="64"/>
      <c r="I16" s="66"/>
      <c r="J16" s="66"/>
    </row>
    <row r="17" spans="1:10" x14ac:dyDescent="0.25">
      <c r="A17" s="163" t="s">
        <v>105</v>
      </c>
      <c r="B17" s="19" t="s">
        <v>436</v>
      </c>
      <c r="C17" s="332">
        <v>10000</v>
      </c>
      <c r="D17" s="333">
        <v>0</v>
      </c>
      <c r="E17" s="20"/>
      <c r="F17" s="7"/>
      <c r="G17" s="332">
        <v>10000</v>
      </c>
      <c r="H17" s="74">
        <v>20000</v>
      </c>
      <c r="I17" s="262">
        <f>H17-C17</f>
        <v>10000</v>
      </c>
      <c r="J17" s="7">
        <f>I17/C17</f>
        <v>1</v>
      </c>
    </row>
    <row r="18" spans="1:10" x14ac:dyDescent="0.25">
      <c r="A18" s="26"/>
      <c r="B18" s="19"/>
      <c r="C18" s="333"/>
      <c r="D18" s="7"/>
      <c r="E18" s="7"/>
      <c r="F18" s="7"/>
      <c r="G18" s="7" t="s">
        <v>678</v>
      </c>
      <c r="H18" s="121"/>
      <c r="I18" s="262">
        <f>H18-C18</f>
        <v>0</v>
      </c>
      <c r="J18" s="7"/>
    </row>
    <row r="19" spans="1:10" x14ac:dyDescent="0.25">
      <c r="A19" s="26"/>
      <c r="B19" s="19"/>
      <c r="C19" s="333"/>
      <c r="D19" s="333"/>
      <c r="E19" s="7"/>
      <c r="F19" s="7"/>
      <c r="G19" s="7"/>
      <c r="H19" s="121"/>
      <c r="I19" s="262">
        <f>H19-C19</f>
        <v>0</v>
      </c>
      <c r="J19" s="7"/>
    </row>
    <row r="20" spans="1:10" ht="15.6" x14ac:dyDescent="0.3">
      <c r="A20" s="8" t="s">
        <v>31</v>
      </c>
      <c r="B20" s="8" t="s">
        <v>13</v>
      </c>
      <c r="C20" s="164">
        <f>SUM(C16:C19)</f>
        <v>10000</v>
      </c>
      <c r="D20" s="164">
        <f>SUM(D16:D19)</f>
        <v>0</v>
      </c>
      <c r="E20" s="164">
        <f>SUM(E16:E19)</f>
        <v>0</v>
      </c>
      <c r="F20" s="164">
        <f>SUM(F16:F19)</f>
        <v>0</v>
      </c>
      <c r="G20" s="164">
        <f>SUM(G17:G19)</f>
        <v>10000</v>
      </c>
      <c r="H20" s="164">
        <f>SUM(H16:H19)</f>
        <v>20000</v>
      </c>
      <c r="I20" s="262">
        <f>H20-C20</f>
        <v>10000</v>
      </c>
      <c r="J20" s="7">
        <f>I20/C20</f>
        <v>1</v>
      </c>
    </row>
    <row r="21" spans="1:10" x14ac:dyDescent="0.25">
      <c r="C21"/>
      <c r="D21"/>
      <c r="E21"/>
    </row>
    <row r="22" spans="1:10" x14ac:dyDescent="0.25">
      <c r="C22"/>
      <c r="D22" s="334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46" zoomScaleNormal="100" zoomScaleSheetLayoutView="100" workbookViewId="0">
      <selection activeCell="D64" sqref="D64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321" customWidth="1"/>
    <col min="5" max="5" width="11.5546875" style="321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35"/>
      <c r="C1" s="313" t="str">
        <f>'[1]COUNTRY CLUB 2020'!C1</f>
        <v>2019 Budget</v>
      </c>
      <c r="D1" s="313" t="str">
        <f>'[1]COUNTRY CLUB 2020'!D1</f>
        <v>2019 Unaudited 12/30/19</v>
      </c>
      <c r="E1" s="313">
        <f>'[1]COUNTRY CLUB 2020'!E1</f>
        <v>0</v>
      </c>
      <c r="F1" s="60" t="s">
        <v>437</v>
      </c>
      <c r="G1" s="313" t="s">
        <v>438</v>
      </c>
    </row>
    <row r="2" spans="1:7" ht="16.2" hidden="1" thickBot="1" x14ac:dyDescent="0.3">
      <c r="A2" s="336" t="s">
        <v>439</v>
      </c>
      <c r="B2" s="337" t="s">
        <v>440</v>
      </c>
      <c r="C2" s="338"/>
      <c r="D2" s="339"/>
      <c r="E2" s="339"/>
      <c r="G2" s="339"/>
    </row>
    <row r="3" spans="1:7" hidden="1" x14ac:dyDescent="0.25">
      <c r="A3" s="340" t="s">
        <v>441</v>
      </c>
      <c r="B3" s="341"/>
      <c r="C3" s="342"/>
      <c r="D3" s="342"/>
      <c r="E3" s="342"/>
      <c r="G3" s="342"/>
    </row>
    <row r="4" spans="1:7" hidden="1" x14ac:dyDescent="0.25">
      <c r="A4" s="343" t="s">
        <v>442</v>
      </c>
      <c r="B4" s="344" t="s">
        <v>443</v>
      </c>
      <c r="C4" s="345"/>
      <c r="D4" s="346"/>
      <c r="E4" s="346"/>
      <c r="G4" s="346"/>
    </row>
    <row r="5" spans="1:7" hidden="1" x14ac:dyDescent="0.25">
      <c r="A5" s="347" t="s">
        <v>444</v>
      </c>
      <c r="B5" s="79" t="s">
        <v>445</v>
      </c>
      <c r="C5" s="348">
        <v>15000</v>
      </c>
      <c r="D5" s="349">
        <v>17216</v>
      </c>
      <c r="E5" s="346"/>
      <c r="G5" s="349">
        <v>15000</v>
      </c>
    </row>
    <row r="6" spans="1:7" hidden="1" x14ac:dyDescent="0.25">
      <c r="A6" s="343" t="s">
        <v>446</v>
      </c>
      <c r="B6" s="344" t="s">
        <v>447</v>
      </c>
      <c r="C6" s="345"/>
      <c r="D6" s="346"/>
      <c r="E6" s="346"/>
      <c r="G6" s="350"/>
    </row>
    <row r="7" spans="1:7" hidden="1" x14ac:dyDescent="0.25">
      <c r="A7" s="343" t="s">
        <v>448</v>
      </c>
      <c r="B7" s="344" t="s">
        <v>449</v>
      </c>
      <c r="C7" s="348">
        <v>1500</v>
      </c>
      <c r="D7" s="349">
        <v>3659</v>
      </c>
      <c r="E7" s="346"/>
      <c r="G7" s="349">
        <v>3600</v>
      </c>
    </row>
    <row r="8" spans="1:7" hidden="1" x14ac:dyDescent="0.25">
      <c r="A8" s="347" t="s">
        <v>450</v>
      </c>
      <c r="B8" s="79" t="s">
        <v>451</v>
      </c>
      <c r="C8" s="348">
        <v>1000</v>
      </c>
      <c r="D8" s="349"/>
      <c r="E8" s="346"/>
      <c r="G8" s="349"/>
    </row>
    <row r="9" spans="1:7" hidden="1" x14ac:dyDescent="0.25">
      <c r="A9" s="343" t="s">
        <v>452</v>
      </c>
      <c r="B9" s="344" t="s">
        <v>453</v>
      </c>
      <c r="C9" s="348">
        <v>5000</v>
      </c>
      <c r="D9" s="349">
        <v>3264</v>
      </c>
      <c r="E9" s="346"/>
      <c r="G9" s="349">
        <v>3000</v>
      </c>
    </row>
    <row r="10" spans="1:7" hidden="1" x14ac:dyDescent="0.25">
      <c r="A10" s="351" t="s">
        <v>454</v>
      </c>
      <c r="B10" s="79" t="s">
        <v>455</v>
      </c>
      <c r="C10" s="348">
        <v>8000</v>
      </c>
      <c r="D10" s="349">
        <v>17818</v>
      </c>
      <c r="E10" s="346"/>
      <c r="G10" s="349">
        <v>17000</v>
      </c>
    </row>
    <row r="11" spans="1:7" hidden="1" x14ac:dyDescent="0.25">
      <c r="A11" s="343" t="s">
        <v>456</v>
      </c>
      <c r="B11" s="344" t="s">
        <v>457</v>
      </c>
      <c r="C11" s="348">
        <v>600</v>
      </c>
      <c r="D11" s="349">
        <v>1680</v>
      </c>
      <c r="E11" s="346"/>
      <c r="G11" s="349">
        <v>1600</v>
      </c>
    </row>
    <row r="12" spans="1:7" hidden="1" x14ac:dyDescent="0.25">
      <c r="A12" s="347" t="s">
        <v>458</v>
      </c>
      <c r="B12" s="79" t="s">
        <v>459</v>
      </c>
      <c r="C12" s="352">
        <v>25</v>
      </c>
      <c r="D12" s="349">
        <v>84</v>
      </c>
      <c r="E12" s="346"/>
      <c r="G12" s="346">
        <v>70</v>
      </c>
    </row>
    <row r="13" spans="1:7" ht="14.4" hidden="1" thickBot="1" x14ac:dyDescent="0.3">
      <c r="A13" s="353"/>
      <c r="B13" s="354" t="s">
        <v>460</v>
      </c>
      <c r="C13" s="355">
        <f>SUM(C4:C12)</f>
        <v>31125</v>
      </c>
      <c r="D13" s="355">
        <f>SUM(D4:D12)</f>
        <v>43721</v>
      </c>
      <c r="E13" s="356"/>
      <c r="G13" s="355">
        <f>SUM(G4:G12)</f>
        <v>40270</v>
      </c>
    </row>
    <row r="14" spans="1:7" hidden="1" x14ac:dyDescent="0.25">
      <c r="A14" s="353"/>
      <c r="B14" s="357" t="s">
        <v>461</v>
      </c>
      <c r="C14" s="358"/>
      <c r="D14" s="358"/>
      <c r="E14" s="358"/>
      <c r="G14" s="358"/>
    </row>
    <row r="15" spans="1:7" ht="16.2" hidden="1" thickBot="1" x14ac:dyDescent="0.3">
      <c r="A15" s="354"/>
      <c r="B15" s="359" t="s">
        <v>462</v>
      </c>
      <c r="C15" s="360"/>
      <c r="D15" s="360"/>
      <c r="E15" s="360"/>
      <c r="G15" s="360"/>
    </row>
    <row r="16" spans="1:7" hidden="1" x14ac:dyDescent="0.25">
      <c r="A16" s="353"/>
      <c r="B16" s="283"/>
      <c r="C16" s="82"/>
      <c r="D16" s="82"/>
      <c r="E16" s="82"/>
    </row>
    <row r="17" spans="1:8" hidden="1" x14ac:dyDescent="0.25">
      <c r="A17" s="353"/>
      <c r="B17" s="283"/>
      <c r="C17" s="82"/>
      <c r="D17" s="82"/>
      <c r="E17" s="82"/>
    </row>
    <row r="18" spans="1:8" ht="40.200000000000003" hidden="1" thickBot="1" x14ac:dyDescent="0.3">
      <c r="A18" s="353"/>
      <c r="B18" s="341"/>
      <c r="C18" s="361" t="str">
        <f>C1</f>
        <v>2019 Budget</v>
      </c>
      <c r="D18" s="361" t="str">
        <f>D1</f>
        <v>2019 Unaudited 12/30/19</v>
      </c>
      <c r="E18" s="361">
        <f>E1</f>
        <v>0</v>
      </c>
      <c r="F18" s="362" t="str">
        <f>F1</f>
        <v>Adjustments,
Changes
&amp; Comments</v>
      </c>
      <c r="G18" s="363" t="s">
        <v>438</v>
      </c>
    </row>
    <row r="19" spans="1:8" ht="15.6" hidden="1" x14ac:dyDescent="0.25">
      <c r="A19" s="364" t="str">
        <f>A2</f>
        <v>10</v>
      </c>
      <c r="B19" s="365" t="str">
        <f>B2</f>
        <v>Parks &amp; Rec. Special Revenue Fund</v>
      </c>
      <c r="C19" s="339"/>
      <c r="D19" s="339"/>
      <c r="E19" s="339"/>
      <c r="F19" s="366" t="s">
        <v>463</v>
      </c>
      <c r="G19" s="367"/>
    </row>
    <row r="20" spans="1:8" hidden="1" x14ac:dyDescent="0.25">
      <c r="A20" s="184"/>
      <c r="B20" s="68" t="s">
        <v>464</v>
      </c>
      <c r="C20" s="348"/>
      <c r="D20" s="348"/>
      <c r="E20" s="348"/>
      <c r="F20" s="368"/>
      <c r="G20" s="348">
        <v>6720</v>
      </c>
    </row>
    <row r="21" spans="1:8" hidden="1" x14ac:dyDescent="0.25">
      <c r="A21" s="184"/>
      <c r="B21" s="68" t="s">
        <v>465</v>
      </c>
      <c r="C21" s="348"/>
      <c r="D21" s="348"/>
      <c r="E21" s="348"/>
      <c r="F21" s="368"/>
      <c r="G21" s="348">
        <v>515</v>
      </c>
    </row>
    <row r="22" spans="1:8" hidden="1" x14ac:dyDescent="0.25">
      <c r="A22" s="184" t="s">
        <v>54</v>
      </c>
      <c r="B22" s="68" t="s">
        <v>466</v>
      </c>
      <c r="C22" s="348">
        <v>1200</v>
      </c>
      <c r="D22" s="348">
        <v>869</v>
      </c>
      <c r="E22" s="348">
        <v>1200</v>
      </c>
      <c r="F22" s="368"/>
      <c r="G22" s="348">
        <v>1000</v>
      </c>
    </row>
    <row r="23" spans="1:8" hidden="1" x14ac:dyDescent="0.25">
      <c r="A23" s="184" t="s">
        <v>187</v>
      </c>
      <c r="B23" s="68" t="s">
        <v>467</v>
      </c>
      <c r="C23" s="348">
        <v>1000</v>
      </c>
      <c r="D23" s="348">
        <v>636</v>
      </c>
      <c r="E23" s="348">
        <v>1000</v>
      </c>
      <c r="F23" s="369"/>
      <c r="G23" s="9">
        <v>1000</v>
      </c>
    </row>
    <row r="24" spans="1:8" hidden="1" x14ac:dyDescent="0.25">
      <c r="A24" s="370" t="s">
        <v>110</v>
      </c>
      <c r="B24" s="371" t="s">
        <v>468</v>
      </c>
      <c r="C24" s="372">
        <v>600</v>
      </c>
      <c r="D24" s="373">
        <v>766</v>
      </c>
      <c r="E24" s="374">
        <v>600</v>
      </c>
      <c r="F24" s="375"/>
      <c r="G24" s="72">
        <v>800</v>
      </c>
      <c r="H24" s="28"/>
    </row>
    <row r="25" spans="1:8" hidden="1" x14ac:dyDescent="0.25">
      <c r="A25" s="184" t="s">
        <v>84</v>
      </c>
      <c r="B25" s="376" t="s">
        <v>469</v>
      </c>
      <c r="C25" s="377">
        <v>600</v>
      </c>
      <c r="D25" s="69">
        <v>358</v>
      </c>
      <c r="E25" s="378">
        <v>600</v>
      </c>
      <c r="F25" s="379"/>
      <c r="G25" s="69">
        <v>500</v>
      </c>
    </row>
    <row r="26" spans="1:8" hidden="1" x14ac:dyDescent="0.25">
      <c r="A26" s="184" t="s">
        <v>470</v>
      </c>
      <c r="B26" s="376" t="s">
        <v>471</v>
      </c>
      <c r="C26" s="380">
        <v>2000</v>
      </c>
      <c r="D26" s="381">
        <v>1765</v>
      </c>
      <c r="E26" s="382">
        <v>2000</v>
      </c>
      <c r="F26" s="6"/>
      <c r="G26" s="381">
        <v>1800</v>
      </c>
    </row>
    <row r="27" spans="1:8" hidden="1" x14ac:dyDescent="0.25">
      <c r="A27" s="184" t="s">
        <v>472</v>
      </c>
      <c r="B27" s="376" t="s">
        <v>453</v>
      </c>
      <c r="C27" s="377">
        <v>10000</v>
      </c>
      <c r="D27" s="69">
        <v>11668</v>
      </c>
      <c r="E27" s="378">
        <v>10000</v>
      </c>
      <c r="F27" s="6"/>
      <c r="G27" s="69">
        <v>11000</v>
      </c>
    </row>
    <row r="28" spans="1:8" hidden="1" x14ac:dyDescent="0.25">
      <c r="A28" s="184" t="s">
        <v>353</v>
      </c>
      <c r="B28" s="383" t="s">
        <v>473</v>
      </c>
      <c r="C28" s="377">
        <v>5500</v>
      </c>
      <c r="D28" s="69">
        <v>3893</v>
      </c>
      <c r="E28" s="378">
        <v>5500</v>
      </c>
      <c r="F28" s="6"/>
      <c r="G28" s="69">
        <v>5935</v>
      </c>
    </row>
    <row r="29" spans="1:8" ht="15.75" hidden="1" customHeight="1" x14ac:dyDescent="0.25">
      <c r="A29" s="184" t="s">
        <v>474</v>
      </c>
      <c r="B29" s="68" t="s">
        <v>475</v>
      </c>
      <c r="C29" s="348">
        <v>500</v>
      </c>
      <c r="D29" s="348">
        <v>317</v>
      </c>
      <c r="E29" s="348">
        <v>500</v>
      </c>
      <c r="G29" s="69">
        <v>500</v>
      </c>
    </row>
    <row r="30" spans="1:8" s="157" customFormat="1" hidden="1" x14ac:dyDescent="0.25">
      <c r="A30" s="184" t="s">
        <v>476</v>
      </c>
      <c r="B30" s="68" t="s">
        <v>477</v>
      </c>
      <c r="C30" s="69">
        <v>5000</v>
      </c>
      <c r="D30" s="69">
        <v>5337</v>
      </c>
      <c r="E30" s="69">
        <v>5000</v>
      </c>
      <c r="F30" s="375"/>
      <c r="G30" s="69">
        <v>5500</v>
      </c>
      <c r="H30"/>
    </row>
    <row r="31" spans="1:8" s="157" customFormat="1" hidden="1" x14ac:dyDescent="0.25">
      <c r="A31" s="184" t="s">
        <v>478</v>
      </c>
      <c r="B31" s="68" t="s">
        <v>479</v>
      </c>
      <c r="C31" s="69">
        <v>5000</v>
      </c>
      <c r="D31" s="69">
        <v>2861</v>
      </c>
      <c r="E31" s="69">
        <v>5000</v>
      </c>
      <c r="F31" s="375"/>
      <c r="G31" s="69">
        <v>5000</v>
      </c>
      <c r="H31"/>
    </row>
    <row r="32" spans="1:8" s="157" customFormat="1" hidden="1" x14ac:dyDescent="0.25">
      <c r="A32" s="184" t="s">
        <v>480</v>
      </c>
      <c r="B32" s="68" t="s">
        <v>449</v>
      </c>
      <c r="C32" s="384"/>
      <c r="D32" s="384" t="s">
        <v>15</v>
      </c>
      <c r="E32" s="384"/>
      <c r="F32" s="375"/>
      <c r="G32" s="9"/>
      <c r="H32"/>
    </row>
    <row r="33" spans="1:10" ht="15.6" hidden="1" x14ac:dyDescent="0.25">
      <c r="A33" s="385" t="s">
        <v>88</v>
      </c>
      <c r="B33" s="386" t="str">
        <f>B19</f>
        <v>Parks &amp; Rec. Special Revenue Fund</v>
      </c>
      <c r="C33" s="387">
        <f>SUM(C20:C32)</f>
        <v>31400</v>
      </c>
      <c r="D33" s="387">
        <f>SUM(D20:D32)</f>
        <v>28470</v>
      </c>
      <c r="E33" s="387">
        <f>SUM(E20:E32)</f>
        <v>31400</v>
      </c>
      <c r="F33" s="388">
        <f>SUM(F20:F32)</f>
        <v>0</v>
      </c>
      <c r="G33" s="387">
        <f>SUM(G20:G32)</f>
        <v>40270</v>
      </c>
    </row>
    <row r="34" spans="1:10" ht="39.6" x14ac:dyDescent="0.25">
      <c r="A34" s="389"/>
      <c r="B34" s="390" t="s">
        <v>481</v>
      </c>
      <c r="C34" s="391" t="s">
        <v>643</v>
      </c>
      <c r="D34" s="391" t="s">
        <v>642</v>
      </c>
      <c r="E34" s="391" t="s">
        <v>434</v>
      </c>
      <c r="F34" s="112" t="s">
        <v>437</v>
      </c>
      <c r="G34" s="391" t="s">
        <v>644</v>
      </c>
      <c r="H34" s="391" t="s">
        <v>482</v>
      </c>
      <c r="I34" s="391" t="s">
        <v>36</v>
      </c>
    </row>
    <row r="35" spans="1:10" ht="15.6" x14ac:dyDescent="0.25">
      <c r="A35" s="251" t="s">
        <v>439</v>
      </c>
      <c r="B35" s="392" t="s">
        <v>483</v>
      </c>
      <c r="C35" s="393"/>
      <c r="D35" s="393"/>
      <c r="E35" s="393"/>
      <c r="F35" s="7"/>
      <c r="G35" s="393"/>
      <c r="H35" s="66"/>
      <c r="I35" s="66"/>
    </row>
    <row r="36" spans="1:10" x14ac:dyDescent="0.25">
      <c r="A36" s="68" t="s">
        <v>484</v>
      </c>
      <c r="B36" s="183"/>
      <c r="C36" s="394"/>
      <c r="D36" s="394"/>
      <c r="E36" s="394"/>
      <c r="F36" s="7"/>
      <c r="G36" s="394"/>
      <c r="H36" s="66"/>
      <c r="I36" s="66"/>
    </row>
    <row r="37" spans="1:10" x14ac:dyDescent="0.25">
      <c r="A37" s="184" t="s">
        <v>617</v>
      </c>
      <c r="B37" s="19" t="s">
        <v>485</v>
      </c>
      <c r="C37" s="348">
        <v>165</v>
      </c>
      <c r="D37" s="348">
        <v>252</v>
      </c>
      <c r="E37" s="345"/>
      <c r="F37" s="7"/>
      <c r="G37" s="491">
        <v>165</v>
      </c>
      <c r="H37" s="20">
        <f>G37-C37</f>
        <v>0</v>
      </c>
      <c r="I37" s="96">
        <f>H37/C37</f>
        <v>0</v>
      </c>
    </row>
    <row r="38" spans="1:10" x14ac:dyDescent="0.25">
      <c r="A38" s="184" t="s">
        <v>444</v>
      </c>
      <c r="B38" s="68" t="s">
        <v>445</v>
      </c>
      <c r="C38" s="348">
        <v>15000</v>
      </c>
      <c r="D38" s="348">
        <v>22972</v>
      </c>
      <c r="E38" s="345"/>
      <c r="F38" s="7"/>
      <c r="G38" s="491">
        <v>18500</v>
      </c>
      <c r="H38" s="20">
        <f t="shared" ref="H38:H45" si="0">G38-C38</f>
        <v>3500</v>
      </c>
      <c r="I38" s="96">
        <f t="shared" ref="I38:I45" si="1">H38/C38</f>
        <v>0.23333333333333334</v>
      </c>
      <c r="J38" t="s">
        <v>696</v>
      </c>
    </row>
    <row r="39" spans="1:10" x14ac:dyDescent="0.25">
      <c r="A39" s="184" t="s">
        <v>448</v>
      </c>
      <c r="B39" s="68" t="s">
        <v>449</v>
      </c>
      <c r="C39" s="348">
        <v>2000</v>
      </c>
      <c r="D39" s="348">
        <v>600</v>
      </c>
      <c r="E39" s="345"/>
      <c r="F39" s="7"/>
      <c r="G39" s="491">
        <v>700</v>
      </c>
      <c r="H39" s="20">
        <f t="shared" si="0"/>
        <v>-1300</v>
      </c>
      <c r="I39" s="96">
        <f t="shared" si="1"/>
        <v>-0.65</v>
      </c>
    </row>
    <row r="40" spans="1:10" x14ac:dyDescent="0.25">
      <c r="A40" s="184" t="s">
        <v>695</v>
      </c>
      <c r="B40" s="68" t="s">
        <v>630</v>
      </c>
      <c r="C40" s="348">
        <v>0</v>
      </c>
      <c r="D40" s="348">
        <v>1100</v>
      </c>
      <c r="E40" s="345"/>
      <c r="F40" s="7"/>
      <c r="G40" s="491">
        <v>0</v>
      </c>
      <c r="H40" s="20"/>
      <c r="I40" s="96"/>
      <c r="J40" t="s">
        <v>697</v>
      </c>
    </row>
    <row r="41" spans="1:10" x14ac:dyDescent="0.25">
      <c r="A41" s="184" t="s">
        <v>452</v>
      </c>
      <c r="B41" s="68" t="s">
        <v>453</v>
      </c>
      <c r="C41" s="348">
        <v>1700</v>
      </c>
      <c r="D41" s="348">
        <v>6690</v>
      </c>
      <c r="E41" s="345"/>
      <c r="F41" s="7"/>
      <c r="G41" s="491">
        <v>7500</v>
      </c>
      <c r="H41" s="20">
        <f t="shared" si="0"/>
        <v>5800</v>
      </c>
      <c r="I41" s="96">
        <f t="shared" si="1"/>
        <v>3.4117647058823528</v>
      </c>
    </row>
    <row r="42" spans="1:10" x14ac:dyDescent="0.25">
      <c r="A42" s="184" t="s">
        <v>454</v>
      </c>
      <c r="B42" s="68" t="s">
        <v>455</v>
      </c>
      <c r="C42" s="348">
        <v>15000</v>
      </c>
      <c r="D42" s="348">
        <v>33932</v>
      </c>
      <c r="E42" s="345"/>
      <c r="F42" s="7"/>
      <c r="G42" s="491">
        <v>28000</v>
      </c>
      <c r="H42" s="20">
        <f t="shared" si="0"/>
        <v>13000</v>
      </c>
      <c r="I42" s="96">
        <f t="shared" si="1"/>
        <v>0.8666666666666667</v>
      </c>
    </row>
    <row r="43" spans="1:10" x14ac:dyDescent="0.25">
      <c r="A43" s="184" t="s">
        <v>456</v>
      </c>
      <c r="B43" s="68" t="s">
        <v>457</v>
      </c>
      <c r="C43" s="348">
        <v>1100</v>
      </c>
      <c r="D43" s="348">
        <v>6950</v>
      </c>
      <c r="E43" s="345"/>
      <c r="F43" s="7"/>
      <c r="G43" s="491">
        <v>5000</v>
      </c>
      <c r="H43" s="20">
        <f t="shared" si="0"/>
        <v>3900</v>
      </c>
      <c r="I43" s="96">
        <f t="shared" si="1"/>
        <v>3.5454545454545454</v>
      </c>
    </row>
    <row r="44" spans="1:10" x14ac:dyDescent="0.25">
      <c r="A44" s="184" t="s">
        <v>458</v>
      </c>
      <c r="B44" s="68" t="s">
        <v>459</v>
      </c>
      <c r="C44" s="348">
        <v>40</v>
      </c>
      <c r="D44" s="348">
        <v>40.299999999999997</v>
      </c>
      <c r="E44" s="345"/>
      <c r="F44" s="7"/>
      <c r="G44" s="491">
        <v>40</v>
      </c>
      <c r="H44" s="20">
        <f t="shared" si="0"/>
        <v>0</v>
      </c>
      <c r="I44" s="96">
        <f t="shared" si="1"/>
        <v>0</v>
      </c>
    </row>
    <row r="45" spans="1:10" ht="15.6" x14ac:dyDescent="0.25">
      <c r="A45" s="62" t="s">
        <v>88</v>
      </c>
      <c r="B45" s="67" t="s">
        <v>460</v>
      </c>
      <c r="C45" s="395">
        <f>SUM(C37:C44)</f>
        <v>35005</v>
      </c>
      <c r="D45" s="395">
        <f>SUM(D37:D44)</f>
        <v>72536.3</v>
      </c>
      <c r="E45" s="396"/>
      <c r="F45" s="7"/>
      <c r="G45" s="491">
        <f>SUM(G37:G44)</f>
        <v>59905</v>
      </c>
      <c r="H45" s="397">
        <f t="shared" si="0"/>
        <v>24900</v>
      </c>
      <c r="I45" s="96">
        <f t="shared" si="1"/>
        <v>0.71132695329238682</v>
      </c>
    </row>
    <row r="46" spans="1:10" x14ac:dyDescent="0.25">
      <c r="A46" s="353"/>
      <c r="B46" s="398"/>
      <c r="C46" s="399"/>
      <c r="D46" s="399"/>
      <c r="E46" s="399"/>
      <c r="G46" s="399"/>
    </row>
    <row r="47" spans="1:10" x14ac:dyDescent="0.25">
      <c r="A47" s="353"/>
      <c r="B47" s="283"/>
      <c r="C47" s="82"/>
      <c r="D47" s="82"/>
      <c r="E47" s="82"/>
    </row>
    <row r="48" spans="1:10" x14ac:dyDescent="0.25">
      <c r="A48" s="353"/>
      <c r="B48" s="283"/>
      <c r="C48" s="82"/>
      <c r="D48" s="82"/>
      <c r="E48" s="82"/>
    </row>
    <row r="49" spans="1:14" ht="30.6" x14ac:dyDescent="0.25">
      <c r="A49" s="400"/>
      <c r="B49" s="401" t="s">
        <v>486</v>
      </c>
      <c r="C49" s="391" t="s">
        <v>643</v>
      </c>
      <c r="D49" s="391" t="s">
        <v>642</v>
      </c>
      <c r="E49" s="402" t="s">
        <v>434</v>
      </c>
      <c r="F49" s="87" t="s">
        <v>437</v>
      </c>
      <c r="G49" s="403" t="s">
        <v>640</v>
      </c>
      <c r="H49" s="404" t="s">
        <v>482</v>
      </c>
      <c r="I49" s="404" t="s">
        <v>36</v>
      </c>
    </row>
    <row r="50" spans="1:14" ht="15.6" x14ac:dyDescent="0.25">
      <c r="A50" s="405" t="s">
        <v>439</v>
      </c>
      <c r="B50" s="406" t="s">
        <v>483</v>
      </c>
      <c r="C50" s="393"/>
      <c r="D50" s="393"/>
      <c r="E50" s="393"/>
      <c r="F50" s="118" t="s">
        <v>463</v>
      </c>
      <c r="G50" s="66"/>
      <c r="H50" s="66"/>
      <c r="I50" s="66"/>
    </row>
    <row r="51" spans="1:14" x14ac:dyDescent="0.25">
      <c r="A51" s="184" t="s">
        <v>41</v>
      </c>
      <c r="B51" s="68" t="s">
        <v>487</v>
      </c>
      <c r="C51" s="348">
        <v>7000</v>
      </c>
      <c r="D51" s="348">
        <v>198.75</v>
      </c>
      <c r="E51" s="348"/>
      <c r="F51" s="118"/>
      <c r="G51" s="491">
        <v>14000</v>
      </c>
      <c r="H51" s="20">
        <f t="shared" ref="H51:H65" si="2">G51-C51</f>
        <v>7000</v>
      </c>
      <c r="I51" s="71">
        <f>H51/C51</f>
        <v>1</v>
      </c>
      <c r="J51" t="s">
        <v>692</v>
      </c>
    </row>
    <row r="52" spans="1:14" x14ac:dyDescent="0.25">
      <c r="A52" s="184" t="s">
        <v>48</v>
      </c>
      <c r="B52" s="68" t="s">
        <v>488</v>
      </c>
      <c r="C52" s="348">
        <v>536</v>
      </c>
      <c r="D52" s="348">
        <v>15.2</v>
      </c>
      <c r="E52" s="348"/>
      <c r="F52" s="118"/>
      <c r="G52" s="491">
        <v>1071</v>
      </c>
      <c r="H52" s="20">
        <f t="shared" si="2"/>
        <v>535</v>
      </c>
      <c r="I52" s="71">
        <f t="shared" ref="I52:I66" si="3">H52/C52</f>
        <v>0.99813432835820892</v>
      </c>
    </row>
    <row r="53" spans="1:14" x14ac:dyDescent="0.25">
      <c r="A53" s="184" t="s">
        <v>54</v>
      </c>
      <c r="B53" s="68" t="s">
        <v>466</v>
      </c>
      <c r="C53" s="348">
        <v>600</v>
      </c>
      <c r="D53" s="348">
        <v>454.75</v>
      </c>
      <c r="E53" s="348"/>
      <c r="F53" s="118"/>
      <c r="G53" s="491">
        <v>600</v>
      </c>
      <c r="H53" s="20">
        <f t="shared" si="2"/>
        <v>0</v>
      </c>
      <c r="I53" s="71">
        <f t="shared" si="3"/>
        <v>0</v>
      </c>
    </row>
    <row r="54" spans="1:14" x14ac:dyDescent="0.25">
      <c r="A54" s="184" t="s">
        <v>187</v>
      </c>
      <c r="B54" s="68" t="s">
        <v>467</v>
      </c>
      <c r="C54" s="9">
        <v>600</v>
      </c>
      <c r="D54" s="348">
        <v>361.32</v>
      </c>
      <c r="E54" s="348"/>
      <c r="F54" s="195"/>
      <c r="G54" s="492">
        <v>600</v>
      </c>
      <c r="H54" s="20">
        <f t="shared" si="2"/>
        <v>0</v>
      </c>
      <c r="I54" s="71">
        <f t="shared" si="3"/>
        <v>0</v>
      </c>
    </row>
    <row r="55" spans="1:14" x14ac:dyDescent="0.25">
      <c r="A55" s="184" t="s">
        <v>110</v>
      </c>
      <c r="B55" s="376" t="s">
        <v>468</v>
      </c>
      <c r="C55" s="348">
        <v>500</v>
      </c>
      <c r="D55" s="348">
        <v>637.44000000000005</v>
      </c>
      <c r="E55" s="408"/>
      <c r="F55" s="52"/>
      <c r="G55" s="491">
        <v>900</v>
      </c>
      <c r="H55" s="20">
        <f t="shared" si="2"/>
        <v>400</v>
      </c>
      <c r="I55" s="71">
        <f t="shared" si="3"/>
        <v>0.8</v>
      </c>
      <c r="N55">
        <f>G51*0.0765</f>
        <v>1071</v>
      </c>
    </row>
    <row r="56" spans="1:14" x14ac:dyDescent="0.25">
      <c r="A56" s="184" t="s">
        <v>84</v>
      </c>
      <c r="B56" s="376" t="s">
        <v>469</v>
      </c>
      <c r="C56" s="69">
        <v>500</v>
      </c>
      <c r="D56" s="69">
        <v>250</v>
      </c>
      <c r="E56" s="69"/>
      <c r="F56" s="266"/>
      <c r="G56" s="489">
        <v>3000</v>
      </c>
      <c r="H56" s="20">
        <f t="shared" si="2"/>
        <v>2500</v>
      </c>
      <c r="I56" s="71">
        <f t="shared" si="3"/>
        <v>5</v>
      </c>
    </row>
    <row r="57" spans="1:14" x14ac:dyDescent="0.25">
      <c r="A57" s="184" t="s">
        <v>470</v>
      </c>
      <c r="B57" s="376" t="s">
        <v>471</v>
      </c>
      <c r="C57" s="381">
        <v>800</v>
      </c>
      <c r="D57" s="381"/>
      <c r="E57" s="381"/>
      <c r="F57" s="9"/>
      <c r="G57" s="381"/>
      <c r="H57" s="20">
        <f t="shared" si="2"/>
        <v>-800</v>
      </c>
      <c r="I57" s="71">
        <f t="shared" si="3"/>
        <v>-1</v>
      </c>
    </row>
    <row r="58" spans="1:14" x14ac:dyDescent="0.25">
      <c r="A58" s="184" t="s">
        <v>472</v>
      </c>
      <c r="B58" s="376" t="s">
        <v>453</v>
      </c>
      <c r="C58" s="69">
        <v>6000</v>
      </c>
      <c r="D58" s="69">
        <v>9808.32</v>
      </c>
      <c r="E58" s="69"/>
      <c r="F58" s="9"/>
      <c r="G58" s="489">
        <v>11000</v>
      </c>
      <c r="H58" s="20">
        <f t="shared" si="2"/>
        <v>5000</v>
      </c>
      <c r="I58" s="71">
        <f t="shared" si="3"/>
        <v>0.83333333333333337</v>
      </c>
    </row>
    <row r="59" spans="1:14" x14ac:dyDescent="0.25">
      <c r="A59" s="184" t="s">
        <v>661</v>
      </c>
      <c r="B59" s="376" t="s">
        <v>630</v>
      </c>
      <c r="C59" s="69"/>
      <c r="D59" s="69">
        <v>980</v>
      </c>
      <c r="E59" s="69"/>
      <c r="F59" s="9"/>
      <c r="G59" s="489">
        <v>1000</v>
      </c>
      <c r="H59" s="20"/>
      <c r="I59" s="71"/>
    </row>
    <row r="60" spans="1:14" x14ac:dyDescent="0.25">
      <c r="A60" s="184" t="s">
        <v>353</v>
      </c>
      <c r="B60" s="383" t="s">
        <v>473</v>
      </c>
      <c r="C60" s="69">
        <v>6000</v>
      </c>
      <c r="D60" s="69">
        <v>4817.47</v>
      </c>
      <c r="E60" s="69"/>
      <c r="F60" s="9"/>
      <c r="G60" s="489">
        <v>6000</v>
      </c>
      <c r="H60" s="20">
        <f t="shared" si="2"/>
        <v>0</v>
      </c>
      <c r="I60" s="71">
        <f t="shared" si="3"/>
        <v>0</v>
      </c>
    </row>
    <row r="61" spans="1:14" x14ac:dyDescent="0.25">
      <c r="A61" s="184" t="s">
        <v>474</v>
      </c>
      <c r="B61" s="68" t="s">
        <v>475</v>
      </c>
      <c r="C61" s="69">
        <v>60</v>
      </c>
      <c r="D61" s="348">
        <v>58</v>
      </c>
      <c r="E61" s="348"/>
      <c r="F61" s="7"/>
      <c r="G61" s="489">
        <v>60</v>
      </c>
      <c r="H61" s="20">
        <f t="shared" si="2"/>
        <v>0</v>
      </c>
      <c r="I61" s="71">
        <f t="shared" si="3"/>
        <v>0</v>
      </c>
    </row>
    <row r="62" spans="1:14" x14ac:dyDescent="0.25">
      <c r="A62" s="184" t="s">
        <v>476</v>
      </c>
      <c r="B62" s="68" t="s">
        <v>477</v>
      </c>
      <c r="C62" s="69">
        <v>10000</v>
      </c>
      <c r="D62" s="69">
        <v>10509.84</v>
      </c>
      <c r="E62" s="69"/>
      <c r="F62" s="52"/>
      <c r="G62" s="489">
        <v>12000</v>
      </c>
      <c r="H62" s="20">
        <f t="shared" si="2"/>
        <v>2000</v>
      </c>
      <c r="I62" s="71">
        <f t="shared" si="3"/>
        <v>0.2</v>
      </c>
    </row>
    <row r="63" spans="1:14" x14ac:dyDescent="0.25">
      <c r="A63" s="184" t="s">
        <v>478</v>
      </c>
      <c r="B63" s="68" t="s">
        <v>479</v>
      </c>
      <c r="C63" s="69">
        <v>3000</v>
      </c>
      <c r="D63" s="69">
        <v>4242.33</v>
      </c>
      <c r="E63" s="69"/>
      <c r="F63" s="52"/>
      <c r="G63" s="489">
        <v>4500</v>
      </c>
      <c r="H63" s="20">
        <f t="shared" si="2"/>
        <v>1500</v>
      </c>
      <c r="I63" s="71">
        <f t="shared" si="3"/>
        <v>0.5</v>
      </c>
    </row>
    <row r="64" spans="1:14" x14ac:dyDescent="0.25">
      <c r="A64" s="184" t="s">
        <v>480</v>
      </c>
      <c r="B64" s="68" t="s">
        <v>489</v>
      </c>
      <c r="C64" s="69">
        <v>5000</v>
      </c>
      <c r="D64" s="69"/>
      <c r="E64" s="69"/>
      <c r="F64" s="52"/>
      <c r="G64" s="489">
        <v>5000</v>
      </c>
      <c r="H64" s="20">
        <f t="shared" si="2"/>
        <v>0</v>
      </c>
      <c r="I64" s="71">
        <f t="shared" si="3"/>
        <v>0</v>
      </c>
    </row>
    <row r="65" spans="1:9" x14ac:dyDescent="0.25">
      <c r="B65" s="505" t="s">
        <v>369</v>
      </c>
      <c r="C65" s="9"/>
      <c r="D65" s="69"/>
      <c r="E65" s="384"/>
      <c r="F65" s="52"/>
      <c r="G65" s="487">
        <v>10000</v>
      </c>
      <c r="H65" s="20">
        <f t="shared" si="2"/>
        <v>10000</v>
      </c>
      <c r="I65" s="71" t="e">
        <f t="shared" si="3"/>
        <v>#DIV/0!</v>
      </c>
    </row>
    <row r="66" spans="1:9" ht="15.6" x14ac:dyDescent="0.25">
      <c r="A66" s="62" t="s">
        <v>88</v>
      </c>
      <c r="B66" s="406" t="s">
        <v>609</v>
      </c>
      <c r="C66" s="410">
        <f>SUM(C51:C65)</f>
        <v>40596</v>
      </c>
      <c r="D66" s="410">
        <f>SUM(D51:D65)</f>
        <v>32333.42</v>
      </c>
      <c r="E66" s="410">
        <f>SUM(E51:E65)</f>
        <v>0</v>
      </c>
      <c r="F66" s="410">
        <f>SUM(F51:F65)</f>
        <v>0</v>
      </c>
      <c r="G66" s="410">
        <f>SUM(G51:G65)</f>
        <v>69731</v>
      </c>
      <c r="H66" s="397">
        <f t="shared" ref="H66" si="4">G66-C66</f>
        <v>29135</v>
      </c>
      <c r="I66" s="71">
        <f t="shared" si="3"/>
        <v>0.71768154497980097</v>
      </c>
    </row>
    <row r="70" spans="1:9" x14ac:dyDescent="0.25">
      <c r="G70" s="5" t="s">
        <v>490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321" customWidth="1"/>
    <col min="5" max="5" width="11.5546875" style="321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35"/>
      <c r="C1" s="313" t="str">
        <f>'[1]COUNTRY CLUB 2020'!C1</f>
        <v>2019 Budget</v>
      </c>
      <c r="D1" s="313" t="str">
        <f>'[1]COUNTRY CLUB 2020'!D1</f>
        <v>2019 Unaudited 12/30/19</v>
      </c>
      <c r="E1" s="313">
        <f>'[1]COUNTRY CLUB 2020'!E1</f>
        <v>0</v>
      </c>
      <c r="F1" s="60" t="s">
        <v>437</v>
      </c>
      <c r="G1" s="313" t="s">
        <v>438</v>
      </c>
    </row>
    <row r="2" spans="1:7" ht="16.2" hidden="1" thickBot="1" x14ac:dyDescent="0.3">
      <c r="A2" s="336" t="s">
        <v>439</v>
      </c>
      <c r="B2" s="337" t="s">
        <v>440</v>
      </c>
      <c r="C2" s="338"/>
      <c r="D2" s="339"/>
      <c r="E2" s="339"/>
      <c r="G2" s="339"/>
    </row>
    <row r="3" spans="1:7" hidden="1" x14ac:dyDescent="0.25">
      <c r="A3" s="340" t="s">
        <v>441</v>
      </c>
      <c r="B3" s="341"/>
      <c r="C3" s="342"/>
      <c r="D3" s="342"/>
      <c r="E3" s="342"/>
      <c r="G3" s="342"/>
    </row>
    <row r="4" spans="1:7" hidden="1" x14ac:dyDescent="0.25">
      <c r="A4" s="343" t="s">
        <v>442</v>
      </c>
      <c r="B4" s="344" t="s">
        <v>443</v>
      </c>
      <c r="C4" s="345"/>
      <c r="D4" s="346"/>
      <c r="E4" s="346"/>
      <c r="G4" s="346"/>
    </row>
    <row r="5" spans="1:7" hidden="1" x14ac:dyDescent="0.25">
      <c r="A5" s="347" t="s">
        <v>444</v>
      </c>
      <c r="B5" s="79" t="s">
        <v>445</v>
      </c>
      <c r="C5" s="348">
        <v>15000</v>
      </c>
      <c r="D5" s="349">
        <v>17216</v>
      </c>
      <c r="E5" s="346"/>
      <c r="G5" s="349">
        <v>15000</v>
      </c>
    </row>
    <row r="6" spans="1:7" hidden="1" x14ac:dyDescent="0.25">
      <c r="A6" s="343" t="s">
        <v>446</v>
      </c>
      <c r="B6" s="344" t="s">
        <v>447</v>
      </c>
      <c r="C6" s="345"/>
      <c r="D6" s="346"/>
      <c r="E6" s="346"/>
      <c r="G6" s="350"/>
    </row>
    <row r="7" spans="1:7" hidden="1" x14ac:dyDescent="0.25">
      <c r="A7" s="343" t="s">
        <v>448</v>
      </c>
      <c r="B7" s="344" t="s">
        <v>449</v>
      </c>
      <c r="C7" s="348">
        <v>1500</v>
      </c>
      <c r="D7" s="349">
        <v>3659</v>
      </c>
      <c r="E7" s="346"/>
      <c r="G7" s="349">
        <v>3600</v>
      </c>
    </row>
    <row r="8" spans="1:7" hidden="1" x14ac:dyDescent="0.25">
      <c r="A8" s="347" t="s">
        <v>450</v>
      </c>
      <c r="B8" s="79" t="s">
        <v>451</v>
      </c>
      <c r="C8" s="348">
        <v>1000</v>
      </c>
      <c r="D8" s="349"/>
      <c r="E8" s="346"/>
      <c r="G8" s="349"/>
    </row>
    <row r="9" spans="1:7" hidden="1" x14ac:dyDescent="0.25">
      <c r="A9" s="343" t="s">
        <v>452</v>
      </c>
      <c r="B9" s="344" t="s">
        <v>453</v>
      </c>
      <c r="C9" s="348">
        <v>5000</v>
      </c>
      <c r="D9" s="349">
        <v>3264</v>
      </c>
      <c r="E9" s="346"/>
      <c r="G9" s="349">
        <v>3000</v>
      </c>
    </row>
    <row r="10" spans="1:7" hidden="1" x14ac:dyDescent="0.25">
      <c r="A10" s="351" t="s">
        <v>454</v>
      </c>
      <c r="B10" s="79" t="s">
        <v>455</v>
      </c>
      <c r="C10" s="348">
        <v>8000</v>
      </c>
      <c r="D10" s="349">
        <v>17818</v>
      </c>
      <c r="E10" s="346"/>
      <c r="G10" s="349">
        <v>17000</v>
      </c>
    </row>
    <row r="11" spans="1:7" hidden="1" x14ac:dyDescent="0.25">
      <c r="A11" s="343" t="s">
        <v>456</v>
      </c>
      <c r="B11" s="344" t="s">
        <v>457</v>
      </c>
      <c r="C11" s="348">
        <v>600</v>
      </c>
      <c r="D11" s="349">
        <v>1680</v>
      </c>
      <c r="E11" s="346"/>
      <c r="G11" s="349">
        <v>1600</v>
      </c>
    </row>
    <row r="12" spans="1:7" hidden="1" x14ac:dyDescent="0.25">
      <c r="A12" s="347" t="s">
        <v>458</v>
      </c>
      <c r="B12" s="79" t="s">
        <v>459</v>
      </c>
      <c r="C12" s="352">
        <v>25</v>
      </c>
      <c r="D12" s="349">
        <v>84</v>
      </c>
      <c r="E12" s="346"/>
      <c r="G12" s="346">
        <v>70</v>
      </c>
    </row>
    <row r="13" spans="1:7" ht="14.4" hidden="1" thickBot="1" x14ac:dyDescent="0.3">
      <c r="A13" s="353"/>
      <c r="B13" s="354" t="s">
        <v>460</v>
      </c>
      <c r="C13" s="355">
        <f>SUM(C4:C12)</f>
        <v>31125</v>
      </c>
      <c r="D13" s="355">
        <f>SUM(D4:D12)</f>
        <v>43721</v>
      </c>
      <c r="E13" s="356"/>
      <c r="G13" s="355">
        <f>SUM(G4:G12)</f>
        <v>40270</v>
      </c>
    </row>
    <row r="14" spans="1:7" hidden="1" x14ac:dyDescent="0.25">
      <c r="A14" s="353"/>
      <c r="B14" s="357" t="s">
        <v>461</v>
      </c>
      <c r="C14" s="358"/>
      <c r="D14" s="358"/>
      <c r="E14" s="358"/>
      <c r="G14" s="358"/>
    </row>
    <row r="15" spans="1:7" ht="16.2" hidden="1" thickBot="1" x14ac:dyDescent="0.3">
      <c r="A15" s="354"/>
      <c r="B15" s="359" t="s">
        <v>462</v>
      </c>
      <c r="C15" s="360"/>
      <c r="D15" s="360"/>
      <c r="E15" s="360"/>
      <c r="G15" s="360"/>
    </row>
    <row r="16" spans="1:7" hidden="1" x14ac:dyDescent="0.25">
      <c r="A16" s="353"/>
      <c r="B16" s="283"/>
      <c r="C16" s="82"/>
      <c r="D16" s="82"/>
      <c r="E16" s="82"/>
    </row>
    <row r="17" spans="1:8" hidden="1" x14ac:dyDescent="0.25">
      <c r="A17" s="353"/>
      <c r="B17" s="283"/>
      <c r="C17" s="82"/>
      <c r="D17" s="82"/>
      <c r="E17" s="82"/>
    </row>
    <row r="18" spans="1:8" ht="40.200000000000003" hidden="1" thickBot="1" x14ac:dyDescent="0.3">
      <c r="A18" s="353"/>
      <c r="B18" s="341"/>
      <c r="C18" s="361" t="str">
        <f>C1</f>
        <v>2019 Budget</v>
      </c>
      <c r="D18" s="361" t="str">
        <f>D1</f>
        <v>2019 Unaudited 12/30/19</v>
      </c>
      <c r="E18" s="361">
        <f>E1</f>
        <v>0</v>
      </c>
      <c r="F18" s="362" t="str">
        <f>F1</f>
        <v>Adjustments,
Changes
&amp; Comments</v>
      </c>
      <c r="G18" s="363" t="s">
        <v>438</v>
      </c>
    </row>
    <row r="19" spans="1:8" ht="15.6" hidden="1" x14ac:dyDescent="0.25">
      <c r="A19" s="364" t="str">
        <f>A2</f>
        <v>10</v>
      </c>
      <c r="B19" s="365" t="str">
        <f>B2</f>
        <v>Parks &amp; Rec. Special Revenue Fund</v>
      </c>
      <c r="C19" s="339"/>
      <c r="D19" s="339"/>
      <c r="E19" s="339"/>
      <c r="F19" s="366" t="s">
        <v>463</v>
      </c>
      <c r="G19" s="367"/>
    </row>
    <row r="20" spans="1:8" hidden="1" x14ac:dyDescent="0.25">
      <c r="A20" s="184"/>
      <c r="B20" s="68" t="s">
        <v>464</v>
      </c>
      <c r="C20" s="348"/>
      <c r="D20" s="348"/>
      <c r="E20" s="348"/>
      <c r="F20" s="368"/>
      <c r="G20" s="348">
        <v>6720</v>
      </c>
    </row>
    <row r="21" spans="1:8" hidden="1" x14ac:dyDescent="0.25">
      <c r="A21" s="184"/>
      <c r="B21" s="68" t="s">
        <v>465</v>
      </c>
      <c r="C21" s="348"/>
      <c r="D21" s="348"/>
      <c r="E21" s="348"/>
      <c r="F21" s="368"/>
      <c r="G21" s="348">
        <v>515</v>
      </c>
    </row>
    <row r="22" spans="1:8" hidden="1" x14ac:dyDescent="0.25">
      <c r="A22" s="184" t="s">
        <v>54</v>
      </c>
      <c r="B22" s="68" t="s">
        <v>466</v>
      </c>
      <c r="C22" s="348">
        <v>1200</v>
      </c>
      <c r="D22" s="348">
        <v>869</v>
      </c>
      <c r="E22" s="348">
        <v>1200</v>
      </c>
      <c r="F22" s="368"/>
      <c r="G22" s="348">
        <v>1000</v>
      </c>
    </row>
    <row r="23" spans="1:8" hidden="1" x14ac:dyDescent="0.25">
      <c r="A23" s="184" t="s">
        <v>187</v>
      </c>
      <c r="B23" s="68" t="s">
        <v>467</v>
      </c>
      <c r="C23" s="348">
        <v>1000</v>
      </c>
      <c r="D23" s="348">
        <v>636</v>
      </c>
      <c r="E23" s="348">
        <v>1000</v>
      </c>
      <c r="F23" s="369"/>
      <c r="G23" s="9">
        <v>1000</v>
      </c>
    </row>
    <row r="24" spans="1:8" hidden="1" x14ac:dyDescent="0.25">
      <c r="A24" s="370" t="s">
        <v>110</v>
      </c>
      <c r="B24" s="371" t="s">
        <v>468</v>
      </c>
      <c r="C24" s="372">
        <v>600</v>
      </c>
      <c r="D24" s="373">
        <v>766</v>
      </c>
      <c r="E24" s="374">
        <v>600</v>
      </c>
      <c r="F24" s="375"/>
      <c r="G24" s="72">
        <v>800</v>
      </c>
      <c r="H24" s="28"/>
    </row>
    <row r="25" spans="1:8" hidden="1" x14ac:dyDescent="0.25">
      <c r="A25" s="184" t="s">
        <v>84</v>
      </c>
      <c r="B25" s="376" t="s">
        <v>469</v>
      </c>
      <c r="C25" s="377">
        <v>600</v>
      </c>
      <c r="D25" s="69">
        <v>358</v>
      </c>
      <c r="E25" s="378">
        <v>600</v>
      </c>
      <c r="F25" s="379"/>
      <c r="G25" s="69">
        <v>500</v>
      </c>
    </row>
    <row r="26" spans="1:8" hidden="1" x14ac:dyDescent="0.25">
      <c r="A26" s="184" t="s">
        <v>470</v>
      </c>
      <c r="B26" s="376" t="s">
        <v>471</v>
      </c>
      <c r="C26" s="380">
        <v>2000</v>
      </c>
      <c r="D26" s="381">
        <v>1765</v>
      </c>
      <c r="E26" s="382">
        <v>2000</v>
      </c>
      <c r="F26" s="6"/>
      <c r="G26" s="381">
        <v>1800</v>
      </c>
    </row>
    <row r="27" spans="1:8" hidden="1" x14ac:dyDescent="0.25">
      <c r="A27" s="184" t="s">
        <v>472</v>
      </c>
      <c r="B27" s="376" t="s">
        <v>453</v>
      </c>
      <c r="C27" s="377">
        <v>10000</v>
      </c>
      <c r="D27" s="69">
        <v>11668</v>
      </c>
      <c r="E27" s="378">
        <v>10000</v>
      </c>
      <c r="F27" s="6"/>
      <c r="G27" s="69">
        <v>11000</v>
      </c>
    </row>
    <row r="28" spans="1:8" hidden="1" x14ac:dyDescent="0.25">
      <c r="A28" s="184" t="s">
        <v>353</v>
      </c>
      <c r="B28" s="383" t="s">
        <v>473</v>
      </c>
      <c r="C28" s="377">
        <v>5500</v>
      </c>
      <c r="D28" s="69">
        <v>3893</v>
      </c>
      <c r="E28" s="378">
        <v>5500</v>
      </c>
      <c r="F28" s="6"/>
      <c r="G28" s="69">
        <v>5935</v>
      </c>
    </row>
    <row r="29" spans="1:8" ht="15.75" hidden="1" customHeight="1" x14ac:dyDescent="0.25">
      <c r="A29" s="184" t="s">
        <v>474</v>
      </c>
      <c r="B29" s="68" t="s">
        <v>475</v>
      </c>
      <c r="C29" s="348">
        <v>500</v>
      </c>
      <c r="D29" s="348">
        <v>317</v>
      </c>
      <c r="E29" s="348">
        <v>500</v>
      </c>
      <c r="G29" s="69">
        <v>500</v>
      </c>
    </row>
    <row r="30" spans="1:8" s="157" customFormat="1" hidden="1" x14ac:dyDescent="0.25">
      <c r="A30" s="184" t="s">
        <v>476</v>
      </c>
      <c r="B30" s="68" t="s">
        <v>477</v>
      </c>
      <c r="C30" s="69">
        <v>5000</v>
      </c>
      <c r="D30" s="69">
        <v>5337</v>
      </c>
      <c r="E30" s="69">
        <v>5000</v>
      </c>
      <c r="F30" s="375"/>
      <c r="G30" s="69">
        <v>5500</v>
      </c>
      <c r="H30"/>
    </row>
    <row r="31" spans="1:8" s="157" customFormat="1" hidden="1" x14ac:dyDescent="0.25">
      <c r="A31" s="184" t="s">
        <v>478</v>
      </c>
      <c r="B31" s="68" t="s">
        <v>479</v>
      </c>
      <c r="C31" s="69">
        <v>5000</v>
      </c>
      <c r="D31" s="69">
        <v>2861</v>
      </c>
      <c r="E31" s="69">
        <v>5000</v>
      </c>
      <c r="F31" s="375"/>
      <c r="G31" s="69">
        <v>5000</v>
      </c>
      <c r="H31"/>
    </row>
    <row r="32" spans="1:8" s="157" customFormat="1" hidden="1" x14ac:dyDescent="0.25">
      <c r="A32" s="184" t="s">
        <v>480</v>
      </c>
      <c r="B32" s="68" t="s">
        <v>449</v>
      </c>
      <c r="C32" s="384"/>
      <c r="D32" s="384" t="s">
        <v>15</v>
      </c>
      <c r="E32" s="384"/>
      <c r="F32" s="375"/>
      <c r="G32" s="9"/>
      <c r="H32"/>
    </row>
    <row r="33" spans="1:9" ht="15.6" hidden="1" x14ac:dyDescent="0.25">
      <c r="A33" s="385" t="s">
        <v>88</v>
      </c>
      <c r="B33" s="386" t="str">
        <f>B19</f>
        <v>Parks &amp; Rec. Special Revenue Fund</v>
      </c>
      <c r="C33" s="387">
        <f>SUM(C20:C32)</f>
        <v>31400</v>
      </c>
      <c r="D33" s="387">
        <f>SUM(D20:D32)</f>
        <v>28470</v>
      </c>
      <c r="E33" s="387">
        <f>SUM(E20:E32)</f>
        <v>31400</v>
      </c>
      <c r="F33" s="388">
        <f>SUM(F20:F32)</f>
        <v>0</v>
      </c>
      <c r="G33" s="387">
        <f>SUM(G20:G32)</f>
        <v>40270</v>
      </c>
    </row>
    <row r="34" spans="1:9" ht="39.6" x14ac:dyDescent="0.25">
      <c r="A34" s="389"/>
      <c r="B34" s="390" t="s">
        <v>605</v>
      </c>
      <c r="C34" s="391" t="s">
        <v>643</v>
      </c>
      <c r="D34" s="391" t="s">
        <v>642</v>
      </c>
      <c r="E34" s="391" t="s">
        <v>434</v>
      </c>
      <c r="F34" s="112" t="s">
        <v>437</v>
      </c>
      <c r="G34" s="391" t="s">
        <v>644</v>
      </c>
      <c r="H34" s="391" t="s">
        <v>482</v>
      </c>
      <c r="I34" s="391" t="s">
        <v>36</v>
      </c>
    </row>
    <row r="35" spans="1:9" ht="15.6" x14ac:dyDescent="0.25">
      <c r="A35" s="251"/>
      <c r="B35" s="392" t="s">
        <v>606</v>
      </c>
      <c r="C35" s="393"/>
      <c r="D35" s="393"/>
      <c r="E35" s="393"/>
      <c r="F35" s="7"/>
      <c r="G35" s="393"/>
      <c r="H35" s="66"/>
      <c r="I35" s="66"/>
    </row>
    <row r="36" spans="1:9" x14ac:dyDescent="0.25">
      <c r="A36" s="149" t="s">
        <v>484</v>
      </c>
      <c r="B36" s="183"/>
      <c r="C36" s="394"/>
      <c r="D36" s="394"/>
      <c r="E36" s="394"/>
      <c r="F36" s="7"/>
      <c r="G36" s="394"/>
      <c r="H36" s="66"/>
      <c r="I36" s="66"/>
    </row>
    <row r="37" spans="1:9" x14ac:dyDescent="0.25">
      <c r="A37" s="7"/>
      <c r="B37" s="19"/>
      <c r="C37" s="348"/>
      <c r="D37" s="348"/>
      <c r="E37" s="345"/>
      <c r="F37" s="7"/>
      <c r="G37" s="348"/>
      <c r="H37" s="20">
        <f>G37-C37</f>
        <v>0</v>
      </c>
      <c r="I37" s="96" t="e">
        <f>H37/C37</f>
        <v>#DIV/0!</v>
      </c>
    </row>
    <row r="38" spans="1:9" x14ac:dyDescent="0.25">
      <c r="A38" s="184"/>
      <c r="B38" s="68"/>
      <c r="C38" s="348"/>
      <c r="D38" s="348"/>
      <c r="E38" s="345"/>
      <c r="F38" s="7"/>
      <c r="G38" s="348"/>
      <c r="H38" s="20">
        <f t="shared" ref="H38:H44" si="0">G38-C38</f>
        <v>0</v>
      </c>
      <c r="I38" s="96" t="e">
        <f t="shared" ref="I38:I44" si="1">H38/C38</f>
        <v>#DIV/0!</v>
      </c>
    </row>
    <row r="39" spans="1:9" x14ac:dyDescent="0.25">
      <c r="A39" s="184"/>
      <c r="B39" s="68"/>
      <c r="C39" s="348"/>
      <c r="D39" s="348"/>
      <c r="E39" s="345"/>
      <c r="F39" s="7"/>
      <c r="G39" s="348"/>
      <c r="H39" s="20">
        <f t="shared" si="0"/>
        <v>0</v>
      </c>
      <c r="I39" s="96" t="e">
        <f t="shared" si="1"/>
        <v>#DIV/0!</v>
      </c>
    </row>
    <row r="40" spans="1:9" x14ac:dyDescent="0.25">
      <c r="A40" s="184"/>
      <c r="B40" s="68"/>
      <c r="C40" s="348"/>
      <c r="D40" s="348"/>
      <c r="E40" s="345"/>
      <c r="F40" s="7"/>
      <c r="G40" s="348"/>
      <c r="H40" s="20">
        <f t="shared" si="0"/>
        <v>0</v>
      </c>
      <c r="I40" s="96" t="e">
        <f t="shared" si="1"/>
        <v>#DIV/0!</v>
      </c>
    </row>
    <row r="41" spans="1:9" x14ac:dyDescent="0.25">
      <c r="A41" s="184"/>
      <c r="B41" s="68"/>
      <c r="C41" s="348"/>
      <c r="D41" s="348"/>
      <c r="E41" s="345"/>
      <c r="F41" s="7"/>
      <c r="G41" s="348"/>
      <c r="H41" s="20">
        <f t="shared" si="0"/>
        <v>0</v>
      </c>
      <c r="I41" s="96" t="e">
        <f t="shared" si="1"/>
        <v>#DIV/0!</v>
      </c>
    </row>
    <row r="42" spans="1:9" x14ac:dyDescent="0.25">
      <c r="A42" s="184"/>
      <c r="B42" s="68"/>
      <c r="C42" s="348"/>
      <c r="D42" s="348"/>
      <c r="E42" s="345"/>
      <c r="F42" s="7"/>
      <c r="G42" s="348"/>
      <c r="H42" s="20">
        <f t="shared" si="0"/>
        <v>0</v>
      </c>
      <c r="I42" s="96" t="e">
        <f t="shared" si="1"/>
        <v>#DIV/0!</v>
      </c>
    </row>
    <row r="43" spans="1:9" x14ac:dyDescent="0.25">
      <c r="A43" s="184"/>
      <c r="B43" s="68"/>
      <c r="C43" s="348"/>
      <c r="D43" s="348"/>
      <c r="E43" s="345"/>
      <c r="F43" s="7"/>
      <c r="G43" s="348"/>
      <c r="H43" s="20">
        <f t="shared" si="0"/>
        <v>0</v>
      </c>
      <c r="I43" s="96" t="e">
        <f t="shared" si="1"/>
        <v>#DIV/0!</v>
      </c>
    </row>
    <row r="44" spans="1:9" ht="15.6" x14ac:dyDescent="0.25">
      <c r="A44" s="62" t="s">
        <v>88</v>
      </c>
      <c r="B44" s="67" t="s">
        <v>460</v>
      </c>
      <c r="C44" s="395">
        <f>SUM(C37:C43)</f>
        <v>0</v>
      </c>
      <c r="D44" s="395">
        <f>SUM(D37:D43)</f>
        <v>0</v>
      </c>
      <c r="E44" s="396"/>
      <c r="F44" s="7"/>
      <c r="G44" s="395">
        <f>SUM(G37:G43)</f>
        <v>0</v>
      </c>
      <c r="H44" s="397">
        <f t="shared" si="0"/>
        <v>0</v>
      </c>
      <c r="I44" s="96" t="e">
        <f t="shared" si="1"/>
        <v>#DIV/0!</v>
      </c>
    </row>
    <row r="45" spans="1:9" x14ac:dyDescent="0.25">
      <c r="A45" s="353"/>
      <c r="B45" s="398"/>
      <c r="C45" s="399"/>
      <c r="D45" s="399"/>
      <c r="E45" s="399"/>
      <c r="G45" s="399"/>
    </row>
    <row r="46" spans="1:9" x14ac:dyDescent="0.25">
      <c r="A46" s="353"/>
      <c r="B46" s="283"/>
      <c r="C46" s="82"/>
      <c r="D46" s="82"/>
      <c r="E46" s="82"/>
    </row>
    <row r="47" spans="1:9" x14ac:dyDescent="0.25">
      <c r="A47" s="353"/>
      <c r="B47" s="283"/>
      <c r="C47" s="82"/>
      <c r="D47" s="82"/>
      <c r="E47" s="82"/>
    </row>
    <row r="48" spans="1:9" ht="30.6" x14ac:dyDescent="0.25">
      <c r="A48" s="400"/>
      <c r="B48" s="401" t="s">
        <v>607</v>
      </c>
      <c r="C48" s="391" t="s">
        <v>643</v>
      </c>
      <c r="D48" s="391" t="s">
        <v>642</v>
      </c>
      <c r="E48" s="402" t="s">
        <v>434</v>
      </c>
      <c r="F48" s="87" t="s">
        <v>437</v>
      </c>
      <c r="G48" s="403" t="s">
        <v>640</v>
      </c>
      <c r="H48" s="404" t="s">
        <v>482</v>
      </c>
      <c r="I48" s="404" t="s">
        <v>36</v>
      </c>
    </row>
    <row r="49" spans="1:9" ht="15.6" x14ac:dyDescent="0.25">
      <c r="A49" s="405"/>
      <c r="B49" s="406" t="s">
        <v>606</v>
      </c>
      <c r="C49" s="393"/>
      <c r="D49" s="393"/>
      <c r="E49" s="393"/>
      <c r="F49" s="118" t="s">
        <v>463</v>
      </c>
      <c r="G49" s="66"/>
      <c r="H49" s="66"/>
      <c r="I49" s="66"/>
    </row>
    <row r="50" spans="1:9" x14ac:dyDescent="0.25">
      <c r="A50" s="149" t="s">
        <v>608</v>
      </c>
      <c r="B50" s="68"/>
      <c r="C50" s="407"/>
      <c r="D50" s="348"/>
      <c r="E50" s="348"/>
      <c r="F50" s="118"/>
      <c r="G50" s="348"/>
      <c r="H50" s="20">
        <f>G50-C50</f>
        <v>0</v>
      </c>
      <c r="I50" s="71" t="e">
        <f>H50/C50</f>
        <v>#DIV/0!</v>
      </c>
    </row>
    <row r="51" spans="1:9" x14ac:dyDescent="0.25">
      <c r="A51" s="184"/>
      <c r="B51" s="68"/>
      <c r="C51" s="407"/>
      <c r="D51" s="348"/>
      <c r="E51" s="348"/>
      <c r="F51" s="118"/>
      <c r="G51" s="348"/>
      <c r="H51" s="20">
        <f t="shared" ref="H51:H63" si="2">G51-C51</f>
        <v>0</v>
      </c>
      <c r="I51" s="71" t="e">
        <f t="shared" ref="I51:I63" si="3">H51/C51</f>
        <v>#DIV/0!</v>
      </c>
    </row>
    <row r="52" spans="1:9" x14ac:dyDescent="0.25">
      <c r="A52" s="184"/>
      <c r="B52" s="68"/>
      <c r="C52" s="407"/>
      <c r="D52" s="348"/>
      <c r="E52" s="348"/>
      <c r="F52" s="118"/>
      <c r="G52" s="348"/>
      <c r="H52" s="20">
        <f t="shared" si="2"/>
        <v>0</v>
      </c>
      <c r="I52" s="71" t="e">
        <f>H52/C52</f>
        <v>#DIV/0!</v>
      </c>
    </row>
    <row r="53" spans="1:9" x14ac:dyDescent="0.25">
      <c r="A53" s="184"/>
      <c r="B53" s="68"/>
      <c r="C53" s="407"/>
      <c r="D53" s="348"/>
      <c r="E53" s="348"/>
      <c r="F53" s="195"/>
      <c r="G53" s="9"/>
      <c r="H53" s="20">
        <f t="shared" si="2"/>
        <v>0</v>
      </c>
      <c r="I53" s="71" t="e">
        <f t="shared" si="3"/>
        <v>#DIV/0!</v>
      </c>
    </row>
    <row r="54" spans="1:9" x14ac:dyDescent="0.25">
      <c r="A54" s="184"/>
      <c r="B54" s="376"/>
      <c r="C54" s="407"/>
      <c r="D54" s="348"/>
      <c r="E54" s="408"/>
      <c r="F54" s="52"/>
      <c r="G54" s="348"/>
      <c r="H54" s="20">
        <f t="shared" si="2"/>
        <v>0</v>
      </c>
      <c r="I54" s="71" t="e">
        <f t="shared" si="3"/>
        <v>#DIV/0!</v>
      </c>
    </row>
    <row r="55" spans="1:9" x14ac:dyDescent="0.25">
      <c r="A55" s="184"/>
      <c r="B55" s="376"/>
      <c r="C55" s="255"/>
      <c r="D55" s="69"/>
      <c r="E55" s="69"/>
      <c r="F55" s="266"/>
      <c r="G55" s="69"/>
      <c r="H55" s="20">
        <f t="shared" si="2"/>
        <v>0</v>
      </c>
      <c r="I55" s="71" t="e">
        <f t="shared" si="3"/>
        <v>#DIV/0!</v>
      </c>
    </row>
    <row r="56" spans="1:9" x14ac:dyDescent="0.25">
      <c r="A56" s="184"/>
      <c r="B56" s="376"/>
      <c r="C56" s="409"/>
      <c r="D56" s="381"/>
      <c r="E56" s="381"/>
      <c r="F56" s="9"/>
      <c r="G56" s="381"/>
      <c r="H56" s="20">
        <f t="shared" si="2"/>
        <v>0</v>
      </c>
      <c r="I56" s="71" t="e">
        <f t="shared" si="3"/>
        <v>#DIV/0!</v>
      </c>
    </row>
    <row r="57" spans="1:9" x14ac:dyDescent="0.25">
      <c r="A57" s="184"/>
      <c r="B57" s="376"/>
      <c r="C57" s="255"/>
      <c r="D57" s="69"/>
      <c r="E57" s="69"/>
      <c r="F57" s="9"/>
      <c r="G57" s="69"/>
      <c r="H57" s="20">
        <f t="shared" si="2"/>
        <v>0</v>
      </c>
      <c r="I57" s="71" t="e">
        <f t="shared" si="3"/>
        <v>#DIV/0!</v>
      </c>
    </row>
    <row r="58" spans="1:9" x14ac:dyDescent="0.25">
      <c r="A58" s="184"/>
      <c r="B58" s="383"/>
      <c r="C58" s="255"/>
      <c r="D58" s="69"/>
      <c r="E58" s="69"/>
      <c r="F58" s="9"/>
      <c r="G58" s="69"/>
      <c r="H58" s="20">
        <f t="shared" si="2"/>
        <v>0</v>
      </c>
      <c r="I58" s="71" t="e">
        <f t="shared" si="3"/>
        <v>#DIV/0!</v>
      </c>
    </row>
    <row r="59" spans="1:9" x14ac:dyDescent="0.25">
      <c r="A59" s="184"/>
      <c r="B59" s="68"/>
      <c r="C59" s="407"/>
      <c r="D59" s="348"/>
      <c r="E59" s="348"/>
      <c r="F59" s="7"/>
      <c r="G59" s="69"/>
      <c r="H59" s="20">
        <f t="shared" si="2"/>
        <v>0</v>
      </c>
      <c r="I59" s="71" t="e">
        <f t="shared" si="3"/>
        <v>#DIV/0!</v>
      </c>
    </row>
    <row r="60" spans="1:9" x14ac:dyDescent="0.25">
      <c r="A60" s="184"/>
      <c r="B60" s="68"/>
      <c r="C60" s="255"/>
      <c r="D60" s="69"/>
      <c r="E60" s="69"/>
      <c r="F60" s="52"/>
      <c r="G60" s="69"/>
      <c r="H60" s="20">
        <f t="shared" si="2"/>
        <v>0</v>
      </c>
      <c r="I60" s="71" t="e">
        <f t="shared" si="3"/>
        <v>#DIV/0!</v>
      </c>
    </row>
    <row r="61" spans="1:9" x14ac:dyDescent="0.25">
      <c r="A61" s="184"/>
      <c r="B61" s="68"/>
      <c r="C61" s="255"/>
      <c r="D61" s="69"/>
      <c r="E61" s="69"/>
      <c r="F61" s="52"/>
      <c r="G61" s="69"/>
      <c r="H61" s="20">
        <f t="shared" si="2"/>
        <v>0</v>
      </c>
      <c r="I61" s="71" t="e">
        <f t="shared" si="3"/>
        <v>#DIV/0!</v>
      </c>
    </row>
    <row r="62" spans="1:9" x14ac:dyDescent="0.25">
      <c r="A62" s="184"/>
      <c r="B62" s="68"/>
      <c r="C62" s="255"/>
      <c r="D62" s="69"/>
      <c r="E62" s="384"/>
      <c r="F62" s="52"/>
      <c r="G62" s="9"/>
      <c r="H62" s="20">
        <f t="shared" si="2"/>
        <v>0</v>
      </c>
      <c r="I62" s="71" t="e">
        <f t="shared" si="3"/>
        <v>#DIV/0!</v>
      </c>
    </row>
    <row r="63" spans="1:9" ht="15.6" x14ac:dyDescent="0.25">
      <c r="A63" s="62" t="s">
        <v>88</v>
      </c>
      <c r="B63" s="406"/>
      <c r="C63" s="410">
        <f>SUM(C50:C62)</f>
        <v>0</v>
      </c>
      <c r="D63" s="410">
        <f>SUM(D50:D62)</f>
        <v>0</v>
      </c>
      <c r="E63" s="410">
        <f>SUM(E50:E62)</f>
        <v>0</v>
      </c>
      <c r="F63" s="410">
        <f>SUM(F50:F62)</f>
        <v>0</v>
      </c>
      <c r="G63" s="410">
        <f>SUM(G50:G62)</f>
        <v>0</v>
      </c>
      <c r="H63" s="397">
        <f t="shared" si="2"/>
        <v>0</v>
      </c>
      <c r="I63" s="71" t="e">
        <f t="shared" si="3"/>
        <v>#DIV/0!</v>
      </c>
    </row>
    <row r="67" spans="7:7" x14ac:dyDescent="0.25">
      <c r="G67" s="5" t="s">
        <v>490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16" zoomScaleNormal="100" workbookViewId="0">
      <selection activeCell="F93" sqref="F93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bestFit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31" t="s">
        <v>484</v>
      </c>
      <c r="C1" s="411" t="s">
        <v>638</v>
      </c>
      <c r="D1" s="411" t="s">
        <v>645</v>
      </c>
      <c r="E1" s="412">
        <f>'[1]Parks &amp; Rec spec 2020'!E1</f>
        <v>0</v>
      </c>
      <c r="F1" s="413" t="s">
        <v>640</v>
      </c>
      <c r="G1" s="38" t="str">
        <f>'[1]Parks &amp; Rec spec 2020'!F1</f>
        <v>Adjustments,
Changes
&amp; Comments</v>
      </c>
    </row>
    <row r="2" spans="1:12" ht="13.8" thickBot="1" x14ac:dyDescent="0.3">
      <c r="A2" s="414" t="s">
        <v>491</v>
      </c>
      <c r="B2" s="415"/>
      <c r="C2" s="416"/>
      <c r="D2" s="417"/>
      <c r="E2" s="417"/>
    </row>
    <row r="3" spans="1:12" x14ac:dyDescent="0.25">
      <c r="B3" s="5" t="s">
        <v>492</v>
      </c>
      <c r="C3" s="418">
        <v>500</v>
      </c>
      <c r="D3" s="418">
        <v>27260</v>
      </c>
      <c r="E3" s="418"/>
      <c r="F3" s="418">
        <v>25000</v>
      </c>
    </row>
    <row r="4" spans="1:12" x14ac:dyDescent="0.25">
      <c r="B4" s="5" t="s">
        <v>493</v>
      </c>
      <c r="C4" s="418">
        <v>5000</v>
      </c>
      <c r="D4" s="418">
        <v>25602</v>
      </c>
      <c r="E4" s="418"/>
      <c r="F4" s="418">
        <v>20000</v>
      </c>
      <c r="G4" s="5" t="s">
        <v>15</v>
      </c>
    </row>
    <row r="5" spans="1:12" x14ac:dyDescent="0.25">
      <c r="B5" s="5" t="s">
        <v>494</v>
      </c>
      <c r="C5" s="418">
        <v>1000</v>
      </c>
      <c r="D5" s="418">
        <v>809</v>
      </c>
      <c r="E5" s="418"/>
      <c r="F5" s="418">
        <v>800</v>
      </c>
    </row>
    <row r="6" spans="1:12" x14ac:dyDescent="0.25">
      <c r="B6" s="5" t="s">
        <v>495</v>
      </c>
      <c r="C6" s="418">
        <v>96703</v>
      </c>
      <c r="D6" s="418">
        <v>89935</v>
      </c>
      <c r="E6" s="418"/>
      <c r="F6" s="418">
        <v>90000</v>
      </c>
      <c r="L6" t="s">
        <v>15</v>
      </c>
    </row>
    <row r="7" spans="1:12" x14ac:dyDescent="0.25">
      <c r="B7" s="5" t="s">
        <v>496</v>
      </c>
      <c r="C7" s="418"/>
      <c r="D7" s="418"/>
      <c r="E7" s="418"/>
      <c r="F7" s="418"/>
    </row>
    <row r="8" spans="1:12" x14ac:dyDescent="0.25">
      <c r="B8" s="5" t="s">
        <v>497</v>
      </c>
      <c r="C8" s="418">
        <v>50000</v>
      </c>
      <c r="D8" s="418">
        <v>48747</v>
      </c>
      <c r="E8" s="418"/>
      <c r="F8" s="418">
        <v>50000</v>
      </c>
    </row>
    <row r="9" spans="1:12" x14ac:dyDescent="0.25">
      <c r="B9" s="5" t="s">
        <v>498</v>
      </c>
      <c r="C9" s="418">
        <v>2500</v>
      </c>
      <c r="D9" s="418">
        <v>1343</v>
      </c>
      <c r="E9" s="418"/>
      <c r="F9" s="418">
        <v>1300</v>
      </c>
    </row>
    <row r="10" spans="1:12" ht="13.8" thickBot="1" x14ac:dyDescent="0.3">
      <c r="B10" s="5" t="s">
        <v>499</v>
      </c>
      <c r="C10" s="418">
        <v>2500</v>
      </c>
      <c r="D10" s="418">
        <v>13081</v>
      </c>
      <c r="E10" s="419"/>
      <c r="F10" s="419">
        <v>10000</v>
      </c>
      <c r="G10" s="420"/>
    </row>
    <row r="11" spans="1:12" s="425" customFormat="1" ht="13.8" thickBot="1" x14ac:dyDescent="0.3">
      <c r="A11" s="421"/>
      <c r="B11" s="415" t="s">
        <v>500</v>
      </c>
      <c r="C11" s="422">
        <v>158203</v>
      </c>
      <c r="D11" s="423">
        <f>SUM(D3:D10)</f>
        <v>206777</v>
      </c>
      <c r="E11" s="424"/>
      <c r="F11" s="423">
        <f>SUM(F3:F10)</f>
        <v>197100</v>
      </c>
      <c r="G11" s="420"/>
    </row>
    <row r="12" spans="1:12" ht="13.8" thickBot="1" x14ac:dyDescent="0.3">
      <c r="A12" s="414" t="s">
        <v>501</v>
      </c>
      <c r="B12" s="426"/>
      <c r="C12" s="427"/>
      <c r="D12" s="418"/>
      <c r="E12" s="419"/>
      <c r="F12" s="419"/>
      <c r="G12" s="420"/>
    </row>
    <row r="13" spans="1:12" x14ac:dyDescent="0.25">
      <c r="B13" s="5" t="s">
        <v>502</v>
      </c>
      <c r="C13" s="418"/>
      <c r="D13" s="418"/>
      <c r="E13" s="419"/>
      <c r="F13" s="419"/>
      <c r="G13" s="420"/>
    </row>
    <row r="14" spans="1:12" x14ac:dyDescent="0.25">
      <c r="B14" s="5" t="s">
        <v>503</v>
      </c>
      <c r="C14" s="418">
        <v>800</v>
      </c>
      <c r="D14" s="418">
        <v>750</v>
      </c>
      <c r="E14" s="419"/>
      <c r="F14" s="419">
        <v>750</v>
      </c>
      <c r="G14" s="420"/>
    </row>
    <row r="15" spans="1:12" x14ac:dyDescent="0.25">
      <c r="B15" s="5" t="s">
        <v>504</v>
      </c>
      <c r="C15" s="418">
        <v>500000</v>
      </c>
      <c r="D15" s="418">
        <v>576681</v>
      </c>
      <c r="E15" s="419"/>
      <c r="F15" s="419">
        <v>550000</v>
      </c>
      <c r="G15" s="420"/>
    </row>
    <row r="16" spans="1:12" x14ac:dyDescent="0.25">
      <c r="B16" s="5" t="s">
        <v>505</v>
      </c>
      <c r="C16" s="418">
        <v>750</v>
      </c>
      <c r="D16" s="418">
        <v>775</v>
      </c>
      <c r="E16" s="419"/>
      <c r="F16" s="419">
        <v>750</v>
      </c>
      <c r="G16" s="420"/>
    </row>
    <row r="17" spans="1:7" x14ac:dyDescent="0.25">
      <c r="B17" s="5" t="s">
        <v>506</v>
      </c>
      <c r="C17" s="418">
        <v>2500</v>
      </c>
      <c r="D17" s="418">
        <v>2083</v>
      </c>
      <c r="E17" s="419"/>
      <c r="F17" s="419">
        <v>2000</v>
      </c>
      <c r="G17" s="420"/>
    </row>
    <row r="18" spans="1:7" x14ac:dyDescent="0.25">
      <c r="B18" s="5" t="s">
        <v>507</v>
      </c>
      <c r="C18" s="418">
        <v>200</v>
      </c>
      <c r="D18" s="418">
        <v>113</v>
      </c>
      <c r="E18" s="419"/>
      <c r="F18" s="419">
        <v>100</v>
      </c>
      <c r="G18" s="420"/>
    </row>
    <row r="19" spans="1:7" x14ac:dyDescent="0.25">
      <c r="B19" s="5" t="s">
        <v>508</v>
      </c>
      <c r="C19" s="418">
        <v>1000</v>
      </c>
      <c r="D19" s="418">
        <v>1000</v>
      </c>
      <c r="E19" s="419"/>
      <c r="F19" s="419">
        <v>1000</v>
      </c>
      <c r="G19" s="420"/>
    </row>
    <row r="20" spans="1:7" x14ac:dyDescent="0.25">
      <c r="B20" s="5" t="s">
        <v>509</v>
      </c>
      <c r="C20" s="418">
        <v>4000</v>
      </c>
      <c r="D20" s="418">
        <v>1870</v>
      </c>
      <c r="E20" s="419"/>
      <c r="F20" s="419">
        <v>1800</v>
      </c>
      <c r="G20" s="420"/>
    </row>
    <row r="21" spans="1:7" x14ac:dyDescent="0.25">
      <c r="B21" s="5" t="s">
        <v>510</v>
      </c>
      <c r="C21" s="418">
        <v>150</v>
      </c>
      <c r="D21" s="418">
        <v>453</v>
      </c>
      <c r="E21" s="419"/>
      <c r="F21" s="419">
        <v>500</v>
      </c>
      <c r="G21" s="420"/>
    </row>
    <row r="22" spans="1:7" ht="13.8" thickBot="1" x14ac:dyDescent="0.3">
      <c r="B22" s="5" t="s">
        <v>511</v>
      </c>
      <c r="C22" s="418">
        <v>550</v>
      </c>
      <c r="D22" s="418">
        <v>448</v>
      </c>
      <c r="E22" s="419"/>
      <c r="F22" s="419">
        <v>500</v>
      </c>
      <c r="G22" s="420"/>
    </row>
    <row r="23" spans="1:7" s="425" customFormat="1" ht="13.8" thickBot="1" x14ac:dyDescent="0.3">
      <c r="A23" s="421"/>
      <c r="B23" s="415" t="s">
        <v>512</v>
      </c>
      <c r="C23" s="422">
        <v>509950</v>
      </c>
      <c r="D23" s="423">
        <f>SUM(D14:D22)</f>
        <v>584173</v>
      </c>
      <c r="E23" s="424"/>
      <c r="F23" s="423">
        <f>SUM(F14:F22)</f>
        <v>557400</v>
      </c>
      <c r="G23" s="420"/>
    </row>
    <row r="24" spans="1:7" ht="13.8" thickBot="1" x14ac:dyDescent="0.3">
      <c r="A24" s="428" t="s">
        <v>513</v>
      </c>
      <c r="B24" s="429"/>
      <c r="C24" s="427"/>
      <c r="D24" s="418"/>
      <c r="E24" s="419"/>
      <c r="F24" s="419"/>
      <c r="G24" s="420"/>
    </row>
    <row r="25" spans="1:7" s="425" customFormat="1" ht="13.8" thickBot="1" x14ac:dyDescent="0.3">
      <c r="A25" s="430"/>
      <c r="B25" s="431" t="s">
        <v>513</v>
      </c>
      <c r="C25" s="422">
        <v>9000</v>
      </c>
      <c r="D25" s="423">
        <v>9489</v>
      </c>
      <c r="E25" s="424"/>
      <c r="F25" s="423">
        <v>9000</v>
      </c>
      <c r="G25" s="420"/>
    </row>
    <row r="26" spans="1:7" ht="13.8" thickBot="1" x14ac:dyDescent="0.3">
      <c r="A26" s="414" t="s">
        <v>514</v>
      </c>
      <c r="B26" s="426"/>
      <c r="C26" s="427"/>
      <c r="D26" s="418"/>
      <c r="E26" s="419"/>
      <c r="F26" s="419"/>
      <c r="G26" s="420"/>
    </row>
    <row r="27" spans="1:7" x14ac:dyDescent="0.25">
      <c r="B27" s="5" t="s">
        <v>515</v>
      </c>
      <c r="C27" s="418">
        <v>131124</v>
      </c>
      <c r="D27" s="418"/>
      <c r="E27" s="419"/>
      <c r="F27" s="419">
        <v>130000</v>
      </c>
      <c r="G27" s="420"/>
    </row>
    <row r="28" spans="1:7" x14ac:dyDescent="0.25">
      <c r="B28" s="5" t="s">
        <v>516</v>
      </c>
      <c r="C28" s="418"/>
      <c r="D28" s="418"/>
      <c r="E28" s="419"/>
      <c r="F28" s="419"/>
      <c r="G28" s="420"/>
    </row>
    <row r="29" spans="1:7" x14ac:dyDescent="0.25">
      <c r="B29" s="5" t="s">
        <v>517</v>
      </c>
      <c r="C29" s="418">
        <v>33837</v>
      </c>
      <c r="D29" s="418"/>
      <c r="E29" s="419"/>
      <c r="F29" s="419"/>
      <c r="G29" s="420"/>
    </row>
    <row r="30" spans="1:7" x14ac:dyDescent="0.25">
      <c r="B30" s="5" t="s">
        <v>518</v>
      </c>
      <c r="C30" s="418"/>
      <c r="D30" s="418"/>
      <c r="E30" s="419"/>
      <c r="F30" s="419"/>
      <c r="G30" s="420"/>
    </row>
    <row r="31" spans="1:7" ht="13.8" thickBot="1" x14ac:dyDescent="0.3">
      <c r="B31" s="5" t="s">
        <v>519</v>
      </c>
      <c r="C31" s="418"/>
      <c r="D31" s="418"/>
      <c r="E31" s="419"/>
      <c r="F31" s="419"/>
      <c r="G31" s="420"/>
    </row>
    <row r="32" spans="1:7" s="425" customFormat="1" ht="13.8" thickBot="1" x14ac:dyDescent="0.3">
      <c r="A32" s="421"/>
      <c r="B32" s="415" t="s">
        <v>520</v>
      </c>
      <c r="C32" s="422">
        <v>164961</v>
      </c>
      <c r="D32" s="423">
        <f>SUM(D27:D31)</f>
        <v>0</v>
      </c>
      <c r="E32" s="424"/>
      <c r="F32" s="423">
        <f>SUM(F27:F31)</f>
        <v>130000</v>
      </c>
      <c r="G32" s="420"/>
    </row>
    <row r="33" spans="1:7" ht="13.8" thickBot="1" x14ac:dyDescent="0.3">
      <c r="A33" s="428" t="s">
        <v>521</v>
      </c>
      <c r="B33" s="432"/>
      <c r="C33" s="427"/>
      <c r="D33" s="418"/>
      <c r="E33" s="419"/>
      <c r="F33" s="419"/>
      <c r="G33" s="420"/>
    </row>
    <row r="34" spans="1:7" x14ac:dyDescent="0.25">
      <c r="B34" s="5" t="s">
        <v>522</v>
      </c>
      <c r="C34" s="418"/>
      <c r="D34" s="418"/>
      <c r="E34" s="419"/>
      <c r="F34" s="419"/>
      <c r="G34" s="420"/>
    </row>
    <row r="35" spans="1:7" ht="13.8" thickBot="1" x14ac:dyDescent="0.3">
      <c r="B35" s="5" t="s">
        <v>523</v>
      </c>
      <c r="C35" s="418"/>
      <c r="D35" s="418"/>
      <c r="E35" s="419"/>
      <c r="F35" s="419"/>
      <c r="G35" s="420"/>
    </row>
    <row r="36" spans="1:7" s="425" customFormat="1" ht="13.8" thickBot="1" x14ac:dyDescent="0.3">
      <c r="A36" s="421"/>
      <c r="B36" s="415" t="s">
        <v>524</v>
      </c>
      <c r="C36" s="433"/>
      <c r="D36" s="434"/>
      <c r="E36" s="435"/>
      <c r="F36" s="435"/>
      <c r="G36" s="420"/>
    </row>
    <row r="37" spans="1:7" ht="13.8" thickBot="1" x14ac:dyDescent="0.3">
      <c r="A37" s="414" t="s">
        <v>525</v>
      </c>
      <c r="B37" s="426"/>
      <c r="C37" s="427"/>
      <c r="D37" s="418"/>
      <c r="E37" s="419"/>
      <c r="F37" s="419"/>
      <c r="G37" s="420"/>
    </row>
    <row r="38" spans="1:7" x14ac:dyDescent="0.25">
      <c r="B38" s="5" t="s">
        <v>526</v>
      </c>
      <c r="C38" s="418">
        <v>200</v>
      </c>
      <c r="D38" s="418">
        <v>72</v>
      </c>
      <c r="E38" s="419"/>
      <c r="F38" s="419">
        <v>100</v>
      </c>
      <c r="G38" s="420"/>
    </row>
    <row r="39" spans="1:7" x14ac:dyDescent="0.25">
      <c r="B39" s="5" t="s">
        <v>527</v>
      </c>
      <c r="C39" s="418">
        <v>50</v>
      </c>
      <c r="D39" s="418">
        <v>0</v>
      </c>
      <c r="E39" s="419"/>
      <c r="F39" s="419">
        <v>0</v>
      </c>
      <c r="G39" s="420"/>
    </row>
    <row r="40" spans="1:7" x14ac:dyDescent="0.25">
      <c r="B40" s="5" t="s">
        <v>528</v>
      </c>
      <c r="C40" s="418">
        <v>25</v>
      </c>
      <c r="D40" s="418">
        <v>0</v>
      </c>
      <c r="E40" s="419"/>
      <c r="F40" s="419">
        <v>0</v>
      </c>
      <c r="G40" s="420"/>
    </row>
    <row r="41" spans="1:7" x14ac:dyDescent="0.25">
      <c r="B41" s="5" t="s">
        <v>529</v>
      </c>
      <c r="C41" s="436">
        <v>100</v>
      </c>
      <c r="D41" s="418">
        <v>215</v>
      </c>
      <c r="E41" s="418"/>
      <c r="F41" s="418">
        <v>200</v>
      </c>
      <c r="G41" s="420"/>
    </row>
    <row r="42" spans="1:7" x14ac:dyDescent="0.25">
      <c r="B42" s="5" t="s">
        <v>530</v>
      </c>
      <c r="C42" s="418">
        <v>2000</v>
      </c>
      <c r="D42" s="418">
        <v>35355</v>
      </c>
      <c r="E42" s="418"/>
      <c r="F42" s="418">
        <v>0</v>
      </c>
      <c r="G42" s="420"/>
    </row>
    <row r="43" spans="1:7" x14ac:dyDescent="0.25">
      <c r="B43" s="5" t="s">
        <v>531</v>
      </c>
      <c r="C43" s="418"/>
      <c r="D43" s="418"/>
      <c r="E43" s="418"/>
      <c r="F43" s="418"/>
      <c r="G43" s="420"/>
    </row>
    <row r="44" spans="1:7" x14ac:dyDescent="0.25">
      <c r="B44" s="5" t="s">
        <v>532</v>
      </c>
      <c r="C44" s="418"/>
      <c r="D44" s="418"/>
      <c r="E44" s="418"/>
      <c r="F44" s="418"/>
      <c r="G44" s="420"/>
    </row>
    <row r="45" spans="1:7" x14ac:dyDescent="0.25">
      <c r="B45" s="5" t="s">
        <v>533</v>
      </c>
      <c r="C45" s="418">
        <v>300</v>
      </c>
      <c r="D45" s="418">
        <v>326</v>
      </c>
      <c r="E45" s="418"/>
      <c r="F45" s="418">
        <v>300</v>
      </c>
      <c r="G45" s="420"/>
    </row>
    <row r="46" spans="1:7" x14ac:dyDescent="0.25">
      <c r="B46" s="5" t="s">
        <v>534</v>
      </c>
      <c r="C46" s="418">
        <v>100</v>
      </c>
      <c r="D46" s="418">
        <v>60</v>
      </c>
      <c r="E46" s="418"/>
      <c r="F46" s="418">
        <v>60</v>
      </c>
      <c r="G46" s="420"/>
    </row>
    <row r="47" spans="1:7" x14ac:dyDescent="0.25">
      <c r="B47" s="5" t="s">
        <v>535</v>
      </c>
      <c r="C47" s="418">
        <v>500</v>
      </c>
      <c r="D47" s="418">
        <v>1730</v>
      </c>
      <c r="E47" s="418"/>
      <c r="F47" s="418">
        <v>1500</v>
      </c>
      <c r="G47" s="420"/>
    </row>
    <row r="48" spans="1:7" x14ac:dyDescent="0.25">
      <c r="B48" s="5" t="s">
        <v>536</v>
      </c>
      <c r="C48" s="418">
        <v>100</v>
      </c>
      <c r="D48" s="418">
        <v>300</v>
      </c>
      <c r="E48" s="418"/>
      <c r="F48" s="418">
        <v>100</v>
      </c>
      <c r="G48" s="420"/>
    </row>
    <row r="49" spans="1:8" x14ac:dyDescent="0.25">
      <c r="B49" s="5" t="s">
        <v>537</v>
      </c>
      <c r="C49" s="418">
        <v>100</v>
      </c>
      <c r="D49" s="418">
        <v>70</v>
      </c>
      <c r="E49" s="418"/>
      <c r="F49" s="418">
        <v>70</v>
      </c>
      <c r="G49" s="420"/>
    </row>
    <row r="50" spans="1:8" x14ac:dyDescent="0.25">
      <c r="B50" s="5" t="s">
        <v>538</v>
      </c>
      <c r="C50" s="418"/>
      <c r="D50" s="418"/>
      <c r="E50" s="418"/>
      <c r="F50" s="418"/>
      <c r="G50" s="420"/>
    </row>
    <row r="51" spans="1:8" ht="13.8" x14ac:dyDescent="0.25">
      <c r="B51" s="5" t="s">
        <v>539</v>
      </c>
      <c r="C51" s="418"/>
      <c r="D51" s="418"/>
      <c r="E51" s="418"/>
      <c r="F51" s="418"/>
      <c r="G51" s="437" t="s">
        <v>540</v>
      </c>
    </row>
    <row r="52" spans="1:8" x14ac:dyDescent="0.25">
      <c r="B52" s="5" t="s">
        <v>541</v>
      </c>
      <c r="C52" s="418">
        <v>3000</v>
      </c>
      <c r="D52" s="418">
        <v>2479</v>
      </c>
      <c r="E52" s="418"/>
      <c r="F52" s="418">
        <v>2500</v>
      </c>
      <c r="G52" s="438" t="s">
        <v>542</v>
      </c>
      <c r="H52" s="439"/>
    </row>
    <row r="53" spans="1:8" x14ac:dyDescent="0.25">
      <c r="B53" s="5" t="s">
        <v>543</v>
      </c>
      <c r="C53" s="418">
        <v>500</v>
      </c>
      <c r="D53" s="418">
        <v>750</v>
      </c>
      <c r="E53" s="418"/>
      <c r="F53" s="418">
        <v>750</v>
      </c>
      <c r="G53" s="438" t="s">
        <v>544</v>
      </c>
      <c r="H53" s="440"/>
    </row>
    <row r="54" spans="1:8" x14ac:dyDescent="0.25">
      <c r="A54" s="5" t="s">
        <v>545</v>
      </c>
      <c r="B54" s="5" t="s">
        <v>546</v>
      </c>
      <c r="C54" s="418">
        <v>35000</v>
      </c>
      <c r="D54" s="418">
        <v>69426</v>
      </c>
      <c r="E54" s="418"/>
      <c r="F54" s="418">
        <v>65000</v>
      </c>
      <c r="G54" s="438" t="s">
        <v>547</v>
      </c>
      <c r="H54" s="439"/>
    </row>
    <row r="55" spans="1:8" x14ac:dyDescent="0.25">
      <c r="B55" s="5" t="s">
        <v>548</v>
      </c>
      <c r="C55" s="418"/>
      <c r="D55" s="418"/>
      <c r="E55" s="418"/>
      <c r="F55" s="418"/>
      <c r="G55" s="438" t="s">
        <v>549</v>
      </c>
      <c r="H55" s="440"/>
    </row>
    <row r="56" spans="1:8" x14ac:dyDescent="0.25">
      <c r="B56" s="5" t="s">
        <v>550</v>
      </c>
      <c r="C56" s="418"/>
      <c r="D56" s="418"/>
      <c r="E56" s="418"/>
      <c r="F56" s="418"/>
      <c r="G56" s="438" t="s">
        <v>551</v>
      </c>
      <c r="H56" s="439"/>
    </row>
    <row r="57" spans="1:8" x14ac:dyDescent="0.25">
      <c r="B57" s="5" t="s">
        <v>552</v>
      </c>
      <c r="C57" s="418"/>
      <c r="D57" s="418"/>
      <c r="E57" s="418"/>
      <c r="F57" s="418"/>
      <c r="G57" s="438" t="s">
        <v>553</v>
      </c>
      <c r="H57" s="440"/>
    </row>
    <row r="58" spans="1:8" x14ac:dyDescent="0.25">
      <c r="B58" s="5" t="s">
        <v>554</v>
      </c>
      <c r="C58" s="418"/>
      <c r="D58" s="418">
        <v>8150</v>
      </c>
      <c r="E58" s="418"/>
      <c r="F58" s="418">
        <v>7000</v>
      </c>
      <c r="G58" s="438" t="s">
        <v>555</v>
      </c>
      <c r="H58" s="439"/>
    </row>
    <row r="59" spans="1:8" x14ac:dyDescent="0.25">
      <c r="B59" s="5" t="s">
        <v>556</v>
      </c>
      <c r="C59" s="418">
        <v>12500</v>
      </c>
      <c r="D59" s="418">
        <v>11551</v>
      </c>
      <c r="E59" s="418"/>
      <c r="F59" s="418">
        <v>11500</v>
      </c>
      <c r="G59" s="420"/>
      <c r="H59" s="441">
        <f>SUM(H52:H58)</f>
        <v>0</v>
      </c>
    </row>
    <row r="60" spans="1:8" ht="13.8" thickBot="1" x14ac:dyDescent="0.3">
      <c r="B60" s="5" t="s">
        <v>557</v>
      </c>
      <c r="C60" s="418"/>
      <c r="D60" s="418"/>
      <c r="E60" s="418"/>
      <c r="F60" s="418"/>
      <c r="G60" s="420"/>
    </row>
    <row r="61" spans="1:8" s="425" customFormat="1" ht="13.8" thickBot="1" x14ac:dyDescent="0.3">
      <c r="A61" s="421"/>
      <c r="B61" s="415" t="s">
        <v>558</v>
      </c>
      <c r="C61" s="422">
        <v>54475</v>
      </c>
      <c r="D61" s="423">
        <f>SUM(D38:D60)</f>
        <v>130484</v>
      </c>
      <c r="E61" s="424"/>
      <c r="F61" s="423">
        <f>SUM(F37:F60)</f>
        <v>89080</v>
      </c>
      <c r="G61" s="420"/>
    </row>
    <row r="62" spans="1:8" ht="13.8" thickBot="1" x14ac:dyDescent="0.3">
      <c r="A62" s="5" t="s">
        <v>559</v>
      </c>
      <c r="C62" s="418"/>
      <c r="D62" s="418"/>
      <c r="E62" s="419"/>
      <c r="F62" s="419"/>
      <c r="G62" s="420"/>
    </row>
    <row r="63" spans="1:8" s="425" customFormat="1" ht="13.8" thickBot="1" x14ac:dyDescent="0.3">
      <c r="B63" s="442" t="s">
        <v>559</v>
      </c>
      <c r="C63" s="422">
        <v>0</v>
      </c>
      <c r="D63" s="423">
        <v>25987</v>
      </c>
      <c r="E63" s="424"/>
      <c r="F63" s="423">
        <v>0</v>
      </c>
      <c r="G63" s="420"/>
    </row>
    <row r="64" spans="1:8" ht="13.8" thickBot="1" x14ac:dyDescent="0.3">
      <c r="A64" s="414" t="s">
        <v>560</v>
      </c>
      <c r="B64" s="426"/>
      <c r="C64" s="427"/>
      <c r="D64" s="418"/>
      <c r="E64" s="419"/>
      <c r="F64" s="419"/>
      <c r="G64" s="420"/>
    </row>
    <row r="65" spans="1:7" x14ac:dyDescent="0.25">
      <c r="B65" s="5" t="s">
        <v>561</v>
      </c>
      <c r="C65" s="418">
        <v>2500</v>
      </c>
      <c r="D65" s="436">
        <v>5668</v>
      </c>
      <c r="E65" s="419"/>
      <c r="F65" s="419">
        <v>5000</v>
      </c>
      <c r="G65" s="420"/>
    </row>
    <row r="66" spans="1:7" x14ac:dyDescent="0.25">
      <c r="B66" s="5" t="s">
        <v>562</v>
      </c>
      <c r="C66" s="418"/>
      <c r="D66" s="418">
        <v>-220</v>
      </c>
      <c r="E66" s="419"/>
      <c r="F66" s="419">
        <v>-250</v>
      </c>
      <c r="G66" s="420"/>
    </row>
    <row r="67" spans="1:7" x14ac:dyDescent="0.25">
      <c r="B67" s="5" t="s">
        <v>563</v>
      </c>
      <c r="C67" s="418"/>
      <c r="D67" s="418"/>
      <c r="E67" s="419"/>
      <c r="F67" s="419"/>
      <c r="G67" s="420"/>
    </row>
    <row r="68" spans="1:7" ht="13.8" thickBot="1" x14ac:dyDescent="0.3">
      <c r="B68" s="5" t="s">
        <v>564</v>
      </c>
      <c r="C68" s="418"/>
      <c r="D68" s="418"/>
      <c r="E68" s="419"/>
      <c r="F68" s="419"/>
      <c r="G68" s="420"/>
    </row>
    <row r="69" spans="1:7" s="425" customFormat="1" ht="13.8" thickBot="1" x14ac:dyDescent="0.3">
      <c r="B69" s="442" t="s">
        <v>565</v>
      </c>
      <c r="C69" s="422">
        <v>2500</v>
      </c>
      <c r="D69" s="423">
        <f>SUM(D64:D68)</f>
        <v>5448</v>
      </c>
      <c r="E69" s="423"/>
      <c r="F69" s="423">
        <f>SUM(F64:F68)</f>
        <v>4750</v>
      </c>
      <c r="G69" s="420"/>
    </row>
    <row r="70" spans="1:7" ht="13.8" thickBot="1" x14ac:dyDescent="0.3">
      <c r="A70" s="414" t="s">
        <v>566</v>
      </c>
      <c r="B70" s="426"/>
      <c r="C70" s="427"/>
      <c r="D70" s="418"/>
      <c r="E70" s="419"/>
      <c r="F70" s="419"/>
      <c r="G70" s="420"/>
    </row>
    <row r="71" spans="1:7" x14ac:dyDescent="0.25">
      <c r="B71" s="5" t="s">
        <v>567</v>
      </c>
      <c r="C71" s="418"/>
      <c r="D71" s="418"/>
      <c r="E71" s="419"/>
      <c r="F71" s="419"/>
      <c r="G71" s="420"/>
    </row>
    <row r="72" spans="1:7" x14ac:dyDescent="0.25">
      <c r="B72" s="5" t="s">
        <v>568</v>
      </c>
      <c r="C72" s="418"/>
      <c r="D72" s="418"/>
      <c r="E72" s="419"/>
      <c r="F72" s="419"/>
      <c r="G72" s="420"/>
    </row>
    <row r="73" spans="1:7" x14ac:dyDescent="0.25">
      <c r="B73" s="5" t="s">
        <v>569</v>
      </c>
      <c r="C73" s="418"/>
      <c r="D73" s="418"/>
      <c r="E73" s="419"/>
      <c r="F73" s="419"/>
      <c r="G73" s="420"/>
    </row>
    <row r="74" spans="1:7" x14ac:dyDescent="0.25">
      <c r="B74" s="5" t="s">
        <v>570</v>
      </c>
      <c r="C74" s="418"/>
      <c r="D74" s="418"/>
      <c r="E74" s="419"/>
      <c r="F74" s="419"/>
      <c r="G74" s="420"/>
    </row>
    <row r="75" spans="1:7" x14ac:dyDescent="0.25">
      <c r="B75" s="5" t="s">
        <v>571</v>
      </c>
      <c r="C75" s="418">
        <v>500</v>
      </c>
      <c r="D75" s="418"/>
      <c r="E75" s="419"/>
      <c r="F75" s="419"/>
      <c r="G75" s="420"/>
    </row>
    <row r="76" spans="1:7" x14ac:dyDescent="0.25">
      <c r="B76" s="5" t="s">
        <v>572</v>
      </c>
      <c r="C76" s="418"/>
      <c r="D76" s="418"/>
      <c r="E76" s="419"/>
      <c r="F76" s="419"/>
      <c r="G76" s="420"/>
    </row>
    <row r="77" spans="1:7" x14ac:dyDescent="0.25">
      <c r="B77" s="5" t="s">
        <v>573</v>
      </c>
      <c r="C77" s="418"/>
      <c r="D77" s="418"/>
      <c r="E77" s="419"/>
      <c r="F77" s="419"/>
      <c r="G77" s="420"/>
    </row>
    <row r="78" spans="1:7" ht="13.8" thickBot="1" x14ac:dyDescent="0.3">
      <c r="B78" s="5" t="s">
        <v>574</v>
      </c>
      <c r="C78" s="418">
        <v>200000</v>
      </c>
      <c r="D78" s="418">
        <v>103286</v>
      </c>
      <c r="E78" s="419"/>
      <c r="F78" s="419">
        <v>75000</v>
      </c>
      <c r="G78" s="420"/>
    </row>
    <row r="79" spans="1:7" s="425" customFormat="1" ht="13.8" thickBot="1" x14ac:dyDescent="0.3">
      <c r="B79" s="442" t="s">
        <v>575</v>
      </c>
      <c r="C79" s="422">
        <v>200500</v>
      </c>
      <c r="D79" s="422">
        <f>SUM(D70:D78)</f>
        <v>103286</v>
      </c>
      <c r="E79" s="423"/>
      <c r="F79" s="423">
        <f>SUM(F70:F78)</f>
        <v>75000</v>
      </c>
      <c r="G79" s="420"/>
    </row>
    <row r="80" spans="1:7" ht="13.8" thickBot="1" x14ac:dyDescent="0.3">
      <c r="A80" s="414" t="s">
        <v>576</v>
      </c>
      <c r="B80" s="426"/>
      <c r="C80" s="427"/>
      <c r="D80" s="418"/>
      <c r="E80" s="419"/>
      <c r="F80" s="419"/>
      <c r="G80" s="420"/>
    </row>
    <row r="81" spans="1:7" s="445" customFormat="1" x14ac:dyDescent="0.25">
      <c r="A81"/>
      <c r="B81" s="5" t="s">
        <v>577</v>
      </c>
      <c r="C81" s="443"/>
      <c r="D81" s="443"/>
      <c r="E81" s="444"/>
      <c r="F81" s="444"/>
      <c r="G81" s="420"/>
    </row>
    <row r="82" spans="1:7" s="425" customFormat="1" ht="13.8" thickBot="1" x14ac:dyDescent="0.3">
      <c r="B82" s="442" t="s">
        <v>578</v>
      </c>
      <c r="C82" s="434"/>
      <c r="D82" s="434"/>
      <c r="E82" s="435"/>
      <c r="F82" s="435"/>
      <c r="G82" s="420"/>
    </row>
    <row r="83" spans="1:7" ht="13.8" thickBot="1" x14ac:dyDescent="0.3">
      <c r="A83" s="414" t="s">
        <v>579</v>
      </c>
      <c r="B83" s="426"/>
      <c r="C83" s="427"/>
      <c r="D83" s="418"/>
      <c r="E83" s="419"/>
      <c r="F83" s="419"/>
      <c r="G83" s="420"/>
    </row>
    <row r="84" spans="1:7" s="445" customFormat="1" ht="13.8" thickBot="1" x14ac:dyDescent="0.3">
      <c r="A84"/>
      <c r="B84" s="5" t="s">
        <v>580</v>
      </c>
      <c r="C84" s="443"/>
      <c r="D84" s="443"/>
      <c r="E84" s="444"/>
      <c r="F84" s="444"/>
      <c r="G84" s="420"/>
    </row>
    <row r="85" spans="1:7" s="425" customFormat="1" ht="13.8" thickBot="1" x14ac:dyDescent="0.3">
      <c r="A85" s="414" t="s">
        <v>581</v>
      </c>
      <c r="B85" s="426"/>
      <c r="C85" s="433"/>
      <c r="D85" s="434"/>
      <c r="E85" s="435"/>
      <c r="F85" s="435"/>
      <c r="G85" s="420"/>
    </row>
    <row r="86" spans="1:7" ht="13.8" thickBot="1" x14ac:dyDescent="0.3">
      <c r="A86" s="5"/>
      <c r="B86" t="s">
        <v>518</v>
      </c>
      <c r="C86" s="418"/>
      <c r="D86" s="418"/>
      <c r="E86" s="419"/>
      <c r="F86" s="419"/>
      <c r="G86" s="420"/>
    </row>
    <row r="87" spans="1:7" s="425" customFormat="1" ht="13.8" thickBot="1" x14ac:dyDescent="0.3">
      <c r="A87" s="414"/>
      <c r="B87" s="446" t="s">
        <v>582</v>
      </c>
      <c r="C87" s="423">
        <f>C79+C69+C63+C32+C25+C11+C23+C61</f>
        <v>1099589</v>
      </c>
      <c r="D87" s="423">
        <f>D79+D69+D63+D32+D25+D11+D23+D61</f>
        <v>1065644</v>
      </c>
      <c r="E87" s="447"/>
      <c r="F87" s="423">
        <f>F79+F69+F63+F32+F25+F11+F23+F61</f>
        <v>1062330</v>
      </c>
      <c r="G87" s="448" t="s">
        <v>583</v>
      </c>
    </row>
    <row r="88" spans="1:7" x14ac:dyDescent="0.25">
      <c r="A88" s="367"/>
      <c r="B88" s="367"/>
      <c r="C88" s="449"/>
      <c r="D88" s="449"/>
      <c r="E88" s="450"/>
      <c r="F88" s="450"/>
      <c r="G88" s="420"/>
    </row>
    <row r="89" spans="1:7" x14ac:dyDescent="0.25">
      <c r="A89" s="5" t="s">
        <v>584</v>
      </c>
      <c r="C89" s="418"/>
      <c r="D89" s="418"/>
      <c r="E89" s="419"/>
      <c r="F89" s="419"/>
      <c r="G89" s="420"/>
    </row>
    <row r="90" spans="1:7" s="445" customFormat="1" x14ac:dyDescent="0.25">
      <c r="B90" s="451" t="s">
        <v>585</v>
      </c>
      <c r="C90" s="443"/>
      <c r="D90" s="452"/>
      <c r="E90" s="444"/>
      <c r="F90" s="444"/>
      <c r="G90" s="453">
        <f>F87-D87</f>
        <v>-3314</v>
      </c>
    </row>
    <row r="91" spans="1:7" s="425" customFormat="1" ht="13.8" thickBot="1" x14ac:dyDescent="0.3">
      <c r="B91" s="442" t="s">
        <v>586</v>
      </c>
      <c r="C91" s="454"/>
      <c r="D91" s="455"/>
      <c r="E91" s="456"/>
      <c r="F91" s="456"/>
      <c r="G91" s="420"/>
    </row>
    <row r="92" spans="1:7" ht="13.8" thickBot="1" x14ac:dyDescent="0.3">
      <c r="C92" s="417"/>
      <c r="D92" s="457" t="s">
        <v>1</v>
      </c>
      <c r="E92" s="35"/>
      <c r="F92" s="35"/>
      <c r="G92" s="420"/>
    </row>
    <row r="93" spans="1:7" s="425" customFormat="1" ht="13.8" thickBot="1" x14ac:dyDescent="0.3">
      <c r="A93" s="442" t="s">
        <v>587</v>
      </c>
      <c r="C93" s="457">
        <f>SUM(C87:C92)</f>
        <v>1099589</v>
      </c>
      <c r="D93" s="457">
        <f>SUM(D87:D92)</f>
        <v>1065644</v>
      </c>
      <c r="E93" s="457"/>
      <c r="F93" s="457">
        <f>SUM(F87:F92)</f>
        <v>1062330</v>
      </c>
      <c r="G93" s="420"/>
    </row>
    <row r="94" spans="1:7" x14ac:dyDescent="0.25">
      <c r="G94" s="420"/>
    </row>
    <row r="95" spans="1:7" x14ac:dyDescent="0.25">
      <c r="G95" s="420"/>
    </row>
    <row r="96" spans="1:7" x14ac:dyDescent="0.25">
      <c r="G96" s="420"/>
    </row>
    <row r="97" spans="7:7" x14ac:dyDescent="0.25">
      <c r="G97" s="448" t="s">
        <v>1</v>
      </c>
    </row>
    <row r="98" spans="7:7" x14ac:dyDescent="0.25">
      <c r="G98" s="420"/>
    </row>
    <row r="99" spans="7:7" x14ac:dyDescent="0.25">
      <c r="G99" s="420"/>
    </row>
    <row r="100" spans="7:7" x14ac:dyDescent="0.25">
      <c r="G100" s="420"/>
    </row>
    <row r="101" spans="7:7" x14ac:dyDescent="0.25">
      <c r="G101" s="420"/>
    </row>
    <row r="102" spans="7:7" x14ac:dyDescent="0.25">
      <c r="G102" s="420"/>
    </row>
    <row r="103" spans="7:7" x14ac:dyDescent="0.25">
      <c r="G103" s="420"/>
    </row>
    <row r="104" spans="7:7" x14ac:dyDescent="0.25">
      <c r="G104" s="420"/>
    </row>
    <row r="105" spans="7:7" x14ac:dyDescent="0.25">
      <c r="G105" s="420"/>
    </row>
    <row r="106" spans="7:7" x14ac:dyDescent="0.25">
      <c r="G106" s="420"/>
    </row>
    <row r="107" spans="7:7" x14ac:dyDescent="0.25">
      <c r="G107" s="420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E37"/>
  <sheetViews>
    <sheetView topLeftCell="A9" zoomScaleNormal="100" workbookViewId="0">
      <selection activeCell="C17" sqref="C17"/>
    </sheetView>
  </sheetViews>
  <sheetFormatPr defaultRowHeight="13.2" x14ac:dyDescent="0.25"/>
  <cols>
    <col min="2" max="2" width="33.5546875" bestFit="1" customWidth="1"/>
    <col min="3" max="3" width="12.6640625" bestFit="1" customWidth="1"/>
    <col min="4" max="4" width="14.109375" bestFit="1" customWidth="1"/>
    <col min="5" max="5" width="10.109375" bestFit="1" customWidth="1"/>
  </cols>
  <sheetData>
    <row r="1" spans="1:5" ht="18" x14ac:dyDescent="0.35">
      <c r="A1" t="s">
        <v>15</v>
      </c>
      <c r="B1" s="458" t="s">
        <v>646</v>
      </c>
      <c r="C1" s="459"/>
    </row>
    <row r="2" spans="1:5" x14ac:dyDescent="0.25">
      <c r="C2" s="459"/>
    </row>
    <row r="3" spans="1:5" ht="18" x14ac:dyDescent="0.35">
      <c r="A3" t="s">
        <v>588</v>
      </c>
      <c r="B3" s="458" t="s">
        <v>589</v>
      </c>
      <c r="C3" s="459"/>
      <c r="D3" t="s">
        <v>6</v>
      </c>
      <c r="E3" s="82" t="s">
        <v>590</v>
      </c>
    </row>
    <row r="4" spans="1:5" x14ac:dyDescent="0.25">
      <c r="B4" s="19" t="s">
        <v>591</v>
      </c>
      <c r="C4" s="506">
        <v>50000</v>
      </c>
      <c r="D4" s="25">
        <f t="shared" ref="D4:D15" si="0">C4/$D$37*1000</f>
        <v>0.17141809219980586</v>
      </c>
      <c r="E4" s="459"/>
    </row>
    <row r="5" spans="1:5" x14ac:dyDescent="0.25">
      <c r="B5" s="7" t="s">
        <v>592</v>
      </c>
      <c r="C5" s="506">
        <v>25000</v>
      </c>
      <c r="D5" s="25">
        <f t="shared" si="0"/>
        <v>8.570904609990293E-2</v>
      </c>
      <c r="E5" s="459"/>
    </row>
    <row r="6" spans="1:5" x14ac:dyDescent="0.25">
      <c r="B6" s="7" t="s">
        <v>593</v>
      </c>
      <c r="C6" s="506">
        <v>3000</v>
      </c>
      <c r="D6" s="25">
        <f t="shared" si="0"/>
        <v>1.0285085531988352E-2</v>
      </c>
      <c r="E6" s="459"/>
    </row>
    <row r="7" spans="1:5" x14ac:dyDescent="0.25">
      <c r="B7" s="7" t="s">
        <v>594</v>
      </c>
      <c r="C7" s="506">
        <v>10000</v>
      </c>
      <c r="D7" s="25">
        <f t="shared" si="0"/>
        <v>3.4283618439961173E-2</v>
      </c>
      <c r="E7" s="459"/>
    </row>
    <row r="8" spans="1:5" x14ac:dyDescent="0.25">
      <c r="B8" s="7" t="s">
        <v>595</v>
      </c>
      <c r="C8" s="506">
        <v>100000</v>
      </c>
      <c r="D8" s="25">
        <f t="shared" si="0"/>
        <v>0.34283618439961172</v>
      </c>
      <c r="E8" s="459"/>
    </row>
    <row r="9" spans="1:5" x14ac:dyDescent="0.25">
      <c r="B9" s="7" t="s">
        <v>427</v>
      </c>
      <c r="C9" s="506">
        <v>10000</v>
      </c>
      <c r="D9" s="25">
        <f t="shared" si="0"/>
        <v>3.4283618439961173E-2</v>
      </c>
      <c r="E9" s="459"/>
    </row>
    <row r="10" spans="1:5" x14ac:dyDescent="0.25">
      <c r="B10" s="7" t="s">
        <v>596</v>
      </c>
      <c r="C10" s="506">
        <v>26000</v>
      </c>
      <c r="D10" s="25">
        <f t="shared" si="0"/>
        <v>8.9137407943899044E-2</v>
      </c>
      <c r="E10" s="459"/>
    </row>
    <row r="11" spans="1:5" x14ac:dyDescent="0.25">
      <c r="B11" s="7" t="s">
        <v>619</v>
      </c>
      <c r="C11" s="506">
        <v>8000</v>
      </c>
      <c r="D11" s="25">
        <f t="shared" si="0"/>
        <v>2.7426894751968939E-2</v>
      </c>
      <c r="E11" s="459"/>
    </row>
    <row r="12" spans="1:5" x14ac:dyDescent="0.25">
      <c r="B12" s="7" t="s">
        <v>620</v>
      </c>
      <c r="C12" s="506">
        <v>35000</v>
      </c>
      <c r="D12" s="25">
        <f t="shared" si="0"/>
        <v>0.11999266453986411</v>
      </c>
      <c r="E12" s="459"/>
    </row>
    <row r="13" spans="1:5" x14ac:dyDescent="0.25">
      <c r="B13" s="7" t="s">
        <v>597</v>
      </c>
      <c r="C13" s="506">
        <v>15000</v>
      </c>
      <c r="D13" s="25">
        <f t="shared" si="0"/>
        <v>5.1425427659941764E-2</v>
      </c>
      <c r="E13" s="459"/>
    </row>
    <row r="14" spans="1:5" x14ac:dyDescent="0.25">
      <c r="B14" s="7" t="s">
        <v>598</v>
      </c>
      <c r="C14" s="506">
        <v>9000</v>
      </c>
      <c r="D14" s="25">
        <f t="shared" si="0"/>
        <v>3.085525659596506E-2</v>
      </c>
      <c r="E14" s="459"/>
    </row>
    <row r="15" spans="1:5" x14ac:dyDescent="0.25">
      <c r="B15" s="19" t="s">
        <v>637</v>
      </c>
      <c r="C15" s="506">
        <v>20000</v>
      </c>
      <c r="D15" s="25">
        <f t="shared" si="0"/>
        <v>6.8567236879922347E-2</v>
      </c>
      <c r="E15" s="459"/>
    </row>
    <row r="16" spans="1:5" x14ac:dyDescent="0.25">
      <c r="B16" s="517" t="s">
        <v>704</v>
      </c>
      <c r="C16" s="507">
        <v>500000</v>
      </c>
      <c r="D16" s="25">
        <f>C16/$D$37*1000</f>
        <v>1.7141809219980586</v>
      </c>
    </row>
    <row r="17" spans="1:4" ht="15.75" customHeight="1" x14ac:dyDescent="0.25">
      <c r="A17" s="123"/>
      <c r="C17" s="459"/>
      <c r="D17" s="57"/>
    </row>
    <row r="18" spans="1:4" ht="10.5" customHeight="1" x14ac:dyDescent="0.25">
      <c r="A18" s="123"/>
      <c r="C18" s="459"/>
      <c r="D18" s="57"/>
    </row>
    <row r="19" spans="1:4" ht="13.5" customHeight="1" x14ac:dyDescent="0.3">
      <c r="C19" s="460">
        <f>SUM(C4:C18)</f>
        <v>811000</v>
      </c>
      <c r="D19" s="461">
        <f>SUM(D4:D18)</f>
        <v>2.7804014554808512</v>
      </c>
    </row>
    <row r="20" spans="1:4" x14ac:dyDescent="0.25">
      <c r="C20" s="459"/>
      <c r="D20" s="57"/>
    </row>
    <row r="21" spans="1:4" ht="18" x14ac:dyDescent="0.35">
      <c r="B21" s="458" t="s">
        <v>599</v>
      </c>
      <c r="C21" s="459"/>
      <c r="D21" s="57"/>
    </row>
    <row r="23" spans="1:4" x14ac:dyDescent="0.25">
      <c r="B23" s="508"/>
      <c r="C23" s="506"/>
      <c r="D23" s="25">
        <f t="shared" ref="D23:D32" si="1">C23/$D$37*1000</f>
        <v>0</v>
      </c>
    </row>
    <row r="24" spans="1:4" x14ac:dyDescent="0.25">
      <c r="B24" s="19" t="s">
        <v>600</v>
      </c>
      <c r="C24" s="506">
        <v>8500</v>
      </c>
      <c r="D24" s="25">
        <f t="shared" si="1"/>
        <v>2.9141075673966999E-2</v>
      </c>
    </row>
    <row r="25" spans="1:4" x14ac:dyDescent="0.25">
      <c r="B25" s="19" t="s">
        <v>618</v>
      </c>
      <c r="C25" s="506">
        <v>5150</v>
      </c>
      <c r="D25" s="25">
        <f t="shared" si="1"/>
        <v>1.7656063496580006E-2</v>
      </c>
    </row>
    <row r="26" spans="1:4" x14ac:dyDescent="0.25">
      <c r="B26" s="19" t="s">
        <v>635</v>
      </c>
      <c r="C26" s="506"/>
      <c r="D26" s="25">
        <f t="shared" si="1"/>
        <v>0</v>
      </c>
    </row>
    <row r="27" spans="1:4" x14ac:dyDescent="0.25">
      <c r="B27" s="19" t="s">
        <v>601</v>
      </c>
      <c r="C27" s="506">
        <v>6000</v>
      </c>
      <c r="D27" s="25">
        <f t="shared" si="1"/>
        <v>2.0570171063976704E-2</v>
      </c>
    </row>
    <row r="28" spans="1:4" x14ac:dyDescent="0.25">
      <c r="B28" s="508"/>
      <c r="C28" s="506"/>
      <c r="D28" s="25">
        <f t="shared" si="1"/>
        <v>0</v>
      </c>
    </row>
    <row r="29" spans="1:4" x14ac:dyDescent="0.25">
      <c r="B29" s="19" t="s">
        <v>602</v>
      </c>
      <c r="C29" s="509">
        <v>2500</v>
      </c>
      <c r="D29" s="25">
        <f t="shared" si="1"/>
        <v>8.5709046099902934E-3</v>
      </c>
    </row>
    <row r="30" spans="1:4" x14ac:dyDescent="0.25">
      <c r="B30" s="508"/>
      <c r="C30" s="509"/>
      <c r="D30" s="25">
        <f t="shared" si="1"/>
        <v>0</v>
      </c>
    </row>
    <row r="31" spans="1:4" x14ac:dyDescent="0.25">
      <c r="B31" s="19" t="s">
        <v>603</v>
      </c>
      <c r="C31" s="509">
        <v>4000</v>
      </c>
      <c r="D31" s="25">
        <f t="shared" si="1"/>
        <v>1.3713447375984469E-2</v>
      </c>
    </row>
    <row r="32" spans="1:4" x14ac:dyDescent="0.25">
      <c r="B32" s="7"/>
      <c r="C32" s="510"/>
      <c r="D32" s="25">
        <f t="shared" si="1"/>
        <v>0</v>
      </c>
    </row>
    <row r="33" spans="3:4" ht="13.8" x14ac:dyDescent="0.25">
      <c r="C33" s="462">
        <f>SUM(C21:C32)</f>
        <v>26150</v>
      </c>
      <c r="D33" s="463">
        <f>SUM(D24:D32)</f>
        <v>8.9651662220498488E-2</v>
      </c>
    </row>
    <row r="34" spans="3:4" x14ac:dyDescent="0.25">
      <c r="C34" s="459"/>
      <c r="D34" s="57"/>
    </row>
    <row r="35" spans="3:4" ht="13.8" x14ac:dyDescent="0.25">
      <c r="C35" s="462">
        <f>C33+C19</f>
        <v>837150</v>
      </c>
      <c r="D35" s="463">
        <f>D19+D33</f>
        <v>2.8700531177013495</v>
      </c>
    </row>
    <row r="37" spans="3:4" ht="15.6" x14ac:dyDescent="0.3">
      <c r="C37" t="s">
        <v>604</v>
      </c>
      <c r="D37" s="22">
        <v>291684497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S36"/>
  <sheetViews>
    <sheetView topLeftCell="A12" zoomScaleNormal="100" workbookViewId="0">
      <selection activeCell="D26" sqref="D26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82" customWidth="1"/>
    <col min="9" max="9" width="11.33203125" customWidth="1"/>
    <col min="10" max="10" width="9.6640625" customWidth="1"/>
    <col min="20" max="20" width="8.6640625" customWidth="1"/>
  </cols>
  <sheetData>
    <row r="1" spans="1:19" ht="62.85" customHeight="1" x14ac:dyDescent="0.25">
      <c r="A1" s="7"/>
      <c r="B1" s="58" t="s">
        <v>32</v>
      </c>
      <c r="C1" s="59" t="s">
        <v>638</v>
      </c>
      <c r="D1" s="59" t="s">
        <v>642</v>
      </c>
      <c r="E1" s="59" t="s">
        <v>33</v>
      </c>
      <c r="F1" s="59" t="s">
        <v>34</v>
      </c>
      <c r="G1" s="59" t="s">
        <v>639</v>
      </c>
      <c r="H1" s="59" t="s">
        <v>640</v>
      </c>
      <c r="I1" s="59" t="s">
        <v>35</v>
      </c>
      <c r="J1" s="59" t="s">
        <v>36</v>
      </c>
      <c r="K1" s="60"/>
    </row>
    <row r="2" spans="1:19" ht="15.6" x14ac:dyDescent="0.25">
      <c r="A2" s="61" t="s">
        <v>37</v>
      </c>
      <c r="B2" s="62" t="s">
        <v>38</v>
      </c>
      <c r="C2" s="63"/>
      <c r="D2" s="63"/>
      <c r="E2" s="63"/>
      <c r="F2" s="63"/>
      <c r="G2" s="63"/>
      <c r="H2" s="64"/>
      <c r="I2" s="65"/>
      <c r="J2" s="66"/>
    </row>
    <row r="3" spans="1:19" x14ac:dyDescent="0.25">
      <c r="A3" s="67" t="s">
        <v>39</v>
      </c>
      <c r="B3" s="68" t="s">
        <v>40</v>
      </c>
      <c r="C3" s="52">
        <v>42000</v>
      </c>
      <c r="D3" s="52">
        <v>39463.410000000003</v>
      </c>
      <c r="E3" s="52"/>
      <c r="F3" s="52"/>
      <c r="G3" s="52">
        <v>42000</v>
      </c>
      <c r="H3" s="69">
        <v>43680</v>
      </c>
      <c r="I3" s="70">
        <f>H3-C3</f>
        <v>1680</v>
      </c>
      <c r="J3" s="71">
        <f>I3/C3</f>
        <v>0.04</v>
      </c>
    </row>
    <row r="4" spans="1:19" x14ac:dyDescent="0.25">
      <c r="A4" s="67" t="s">
        <v>41</v>
      </c>
      <c r="B4" s="68" t="s">
        <v>42</v>
      </c>
      <c r="C4" s="52">
        <v>55640</v>
      </c>
      <c r="D4" s="52">
        <v>62130</v>
      </c>
      <c r="E4" s="52"/>
      <c r="F4" s="52"/>
      <c r="G4" s="52">
        <v>55640</v>
      </c>
      <c r="H4" s="72">
        <v>65000</v>
      </c>
      <c r="I4" s="70">
        <f>H4-C4</f>
        <v>9360</v>
      </c>
      <c r="J4" s="71">
        <f>I4/C4</f>
        <v>0.16822429906542055</v>
      </c>
      <c r="K4" s="28"/>
      <c r="S4">
        <v>108680</v>
      </c>
    </row>
    <row r="5" spans="1:19" x14ac:dyDescent="0.25">
      <c r="A5" s="67"/>
      <c r="B5" s="68" t="s">
        <v>43</v>
      </c>
      <c r="C5" s="52"/>
      <c r="D5" s="52"/>
      <c r="E5" s="52"/>
      <c r="F5" s="52"/>
      <c r="G5" s="52"/>
      <c r="H5" s="72">
        <v>500</v>
      </c>
      <c r="I5" s="70">
        <v>500</v>
      </c>
      <c r="J5" s="71"/>
      <c r="S5">
        <v>7000</v>
      </c>
    </row>
    <row r="6" spans="1:19" x14ac:dyDescent="0.25">
      <c r="A6" s="67" t="s">
        <v>44</v>
      </c>
      <c r="B6" s="68" t="s">
        <v>45</v>
      </c>
      <c r="C6" s="52">
        <v>8000</v>
      </c>
      <c r="D6" s="52">
        <v>6400</v>
      </c>
      <c r="E6" s="52"/>
      <c r="F6" s="52"/>
      <c r="G6" s="52">
        <v>8000</v>
      </c>
      <c r="H6" s="69">
        <v>8000</v>
      </c>
      <c r="I6" s="73">
        <v>0</v>
      </c>
      <c r="J6" s="71">
        <f t="shared" ref="J6:J29" si="0">I6/C6</f>
        <v>0</v>
      </c>
      <c r="S6">
        <f>SUM(S4:S5)</f>
        <v>115680</v>
      </c>
    </row>
    <row r="7" spans="1:19" x14ac:dyDescent="0.25">
      <c r="A7" s="67" t="s">
        <v>46</v>
      </c>
      <c r="B7" s="68" t="s">
        <v>47</v>
      </c>
      <c r="C7" s="52">
        <v>15750</v>
      </c>
      <c r="D7" s="52">
        <v>15300</v>
      </c>
      <c r="E7" s="52"/>
      <c r="F7" s="52"/>
      <c r="G7" s="52">
        <v>15750</v>
      </c>
      <c r="H7" s="69">
        <v>15750</v>
      </c>
      <c r="I7" s="73">
        <v>0</v>
      </c>
      <c r="J7" s="71">
        <f t="shared" si="0"/>
        <v>0</v>
      </c>
      <c r="S7">
        <f>S6*0.0765</f>
        <v>8849.52</v>
      </c>
    </row>
    <row r="8" spans="1:19" ht="12.75" customHeight="1" x14ac:dyDescent="0.25">
      <c r="A8" s="67" t="s">
        <v>48</v>
      </c>
      <c r="B8" s="68" t="s">
        <v>49</v>
      </c>
      <c r="C8" s="52">
        <v>7469</v>
      </c>
      <c r="D8" s="52">
        <v>8004.36</v>
      </c>
      <c r="E8" s="52"/>
      <c r="F8" s="52"/>
      <c r="G8" s="52">
        <v>7469</v>
      </c>
      <c r="H8" s="69">
        <v>9000</v>
      </c>
      <c r="I8" s="74">
        <f>H8-C8</f>
        <v>1531</v>
      </c>
      <c r="J8" s="71">
        <f t="shared" si="0"/>
        <v>0.20498058642388539</v>
      </c>
    </row>
    <row r="9" spans="1:19" x14ac:dyDescent="0.25">
      <c r="A9" s="67" t="s">
        <v>50</v>
      </c>
      <c r="B9" s="68" t="s">
        <v>51</v>
      </c>
      <c r="C9" s="52">
        <v>13728</v>
      </c>
      <c r="D9" s="52">
        <v>14260.35</v>
      </c>
      <c r="E9" s="52"/>
      <c r="F9" s="52"/>
      <c r="G9" s="52">
        <v>13728</v>
      </c>
      <c r="H9" s="69">
        <v>15700</v>
      </c>
      <c r="I9" s="74">
        <f>H9-C9</f>
        <v>1972</v>
      </c>
      <c r="J9" s="71">
        <f t="shared" si="0"/>
        <v>0.14364801864801865</v>
      </c>
      <c r="S9">
        <f>S6*0.1356</f>
        <v>15686.208000000001</v>
      </c>
    </row>
    <row r="10" spans="1:19" x14ac:dyDescent="0.25">
      <c r="A10" s="67" t="s">
        <v>52</v>
      </c>
      <c r="B10" s="68" t="s">
        <v>53</v>
      </c>
      <c r="C10" s="52">
        <v>100</v>
      </c>
      <c r="D10" s="52">
        <v>0</v>
      </c>
      <c r="E10" s="52"/>
      <c r="F10" s="52"/>
      <c r="G10" s="52">
        <v>100</v>
      </c>
      <c r="H10" s="69">
        <v>100</v>
      </c>
      <c r="I10" s="73">
        <v>0</v>
      </c>
      <c r="J10" s="71">
        <f t="shared" si="0"/>
        <v>0</v>
      </c>
    </row>
    <row r="11" spans="1:19" x14ac:dyDescent="0.25">
      <c r="A11" s="67" t="s">
        <v>54</v>
      </c>
      <c r="B11" s="68" t="s">
        <v>55</v>
      </c>
      <c r="C11" s="52">
        <v>1200</v>
      </c>
      <c r="D11" s="52">
        <v>972.75</v>
      </c>
      <c r="E11" s="52"/>
      <c r="F11" s="52"/>
      <c r="G11" s="52">
        <v>1200</v>
      </c>
      <c r="H11" s="69">
        <v>1008</v>
      </c>
      <c r="I11" s="74">
        <f>H11-C11</f>
        <v>-192</v>
      </c>
      <c r="J11" s="71">
        <f t="shared" si="0"/>
        <v>-0.16</v>
      </c>
    </row>
    <row r="12" spans="1:19" x14ac:dyDescent="0.25">
      <c r="A12" s="67" t="s">
        <v>56</v>
      </c>
      <c r="B12" s="68" t="s">
        <v>57</v>
      </c>
      <c r="C12" s="52">
        <v>11456</v>
      </c>
      <c r="D12" s="52">
        <v>12125.85</v>
      </c>
      <c r="E12" s="52"/>
      <c r="F12" s="52"/>
      <c r="G12" s="52">
        <v>11456</v>
      </c>
      <c r="H12" s="72">
        <v>14000</v>
      </c>
      <c r="I12" s="74">
        <f t="shared" ref="I12:I29" si="1">H12-C12</f>
        <v>2544</v>
      </c>
      <c r="J12" s="71">
        <f t="shared" si="0"/>
        <v>0.22206703910614525</v>
      </c>
    </row>
    <row r="13" spans="1:19" x14ac:dyDescent="0.25">
      <c r="A13" s="67" t="s">
        <v>58</v>
      </c>
      <c r="B13" s="68" t="s">
        <v>59</v>
      </c>
      <c r="C13" s="52">
        <v>12000</v>
      </c>
      <c r="D13" s="52">
        <v>13331.29</v>
      </c>
      <c r="E13" s="52"/>
      <c r="F13" s="52"/>
      <c r="G13" s="52">
        <v>12000</v>
      </c>
      <c r="H13" s="69">
        <v>13000</v>
      </c>
      <c r="I13" s="74">
        <f t="shared" si="1"/>
        <v>1000</v>
      </c>
      <c r="J13" s="71">
        <f t="shared" si="0"/>
        <v>8.3333333333333329E-2</v>
      </c>
      <c r="K13" t="s">
        <v>673</v>
      </c>
    </row>
    <row r="14" spans="1:19" x14ac:dyDescent="0.25">
      <c r="A14" s="67" t="s">
        <v>622</v>
      </c>
      <c r="B14" s="68" t="s">
        <v>623</v>
      </c>
      <c r="C14" s="52"/>
      <c r="D14" s="52"/>
      <c r="E14" s="52"/>
      <c r="F14" s="52"/>
      <c r="G14" s="52"/>
      <c r="H14" s="69"/>
      <c r="I14" s="74"/>
      <c r="J14" s="71"/>
    </row>
    <row r="15" spans="1:19" x14ac:dyDescent="0.25">
      <c r="A15" s="67" t="s">
        <v>60</v>
      </c>
      <c r="B15" s="68" t="s">
        <v>61</v>
      </c>
      <c r="C15" s="52">
        <v>500</v>
      </c>
      <c r="D15" s="52">
        <v>0</v>
      </c>
      <c r="E15" s="52"/>
      <c r="F15" s="52"/>
      <c r="G15" s="52">
        <v>500</v>
      </c>
      <c r="H15" s="69">
        <v>300</v>
      </c>
      <c r="I15" s="74">
        <f t="shared" si="1"/>
        <v>-200</v>
      </c>
      <c r="J15" s="71">
        <f t="shared" si="0"/>
        <v>-0.4</v>
      </c>
    </row>
    <row r="16" spans="1:19" x14ac:dyDescent="0.25">
      <c r="A16" s="67" t="s">
        <v>62</v>
      </c>
      <c r="B16" s="68" t="s">
        <v>63</v>
      </c>
      <c r="C16" s="52"/>
      <c r="D16" s="52"/>
      <c r="E16" s="52"/>
      <c r="F16" s="52"/>
      <c r="G16" s="52"/>
      <c r="H16" s="72"/>
      <c r="I16" s="74">
        <f t="shared" si="1"/>
        <v>0</v>
      </c>
      <c r="J16" s="71"/>
    </row>
    <row r="17" spans="1:12" x14ac:dyDescent="0.25">
      <c r="A17" s="67" t="s">
        <v>64</v>
      </c>
      <c r="B17" s="68" t="s">
        <v>65</v>
      </c>
      <c r="C17" s="52">
        <v>2000</v>
      </c>
      <c r="D17" s="52">
        <v>1975</v>
      </c>
      <c r="E17" s="52"/>
      <c r="F17" s="52"/>
      <c r="G17" s="52">
        <v>2000</v>
      </c>
      <c r="H17" s="72">
        <v>2200</v>
      </c>
      <c r="I17" s="74">
        <f t="shared" si="1"/>
        <v>200</v>
      </c>
      <c r="J17" s="71">
        <f t="shared" si="0"/>
        <v>0.1</v>
      </c>
    </row>
    <row r="18" spans="1:12" x14ac:dyDescent="0.25">
      <c r="A18" s="67" t="s">
        <v>66</v>
      </c>
      <c r="B18" s="68" t="s">
        <v>67</v>
      </c>
      <c r="C18" s="52">
        <v>3370</v>
      </c>
      <c r="D18" s="52">
        <v>2985</v>
      </c>
      <c r="E18" s="52"/>
      <c r="F18" s="52"/>
      <c r="G18" s="52">
        <v>3370</v>
      </c>
      <c r="H18" s="69">
        <v>2985</v>
      </c>
      <c r="I18" s="74">
        <f t="shared" si="1"/>
        <v>-385</v>
      </c>
      <c r="J18" s="71">
        <f t="shared" si="0"/>
        <v>-0.1142433234421365</v>
      </c>
    </row>
    <row r="19" spans="1:12" x14ac:dyDescent="0.25">
      <c r="A19" s="67" t="s">
        <v>68</v>
      </c>
      <c r="B19" s="68" t="s">
        <v>69</v>
      </c>
      <c r="C19" s="52">
        <v>2386</v>
      </c>
      <c r="D19" s="52">
        <v>2386</v>
      </c>
      <c r="E19" s="52"/>
      <c r="F19" s="52"/>
      <c r="G19" s="52">
        <v>2386</v>
      </c>
      <c r="H19" s="69">
        <v>2386</v>
      </c>
      <c r="I19" s="74">
        <f t="shared" si="1"/>
        <v>0</v>
      </c>
      <c r="J19" s="71">
        <f t="shared" si="0"/>
        <v>0</v>
      </c>
      <c r="K19" s="28"/>
      <c r="L19" s="28"/>
    </row>
    <row r="20" spans="1:12" x14ac:dyDescent="0.25">
      <c r="A20" s="67" t="s">
        <v>70</v>
      </c>
      <c r="B20" s="68" t="s">
        <v>71</v>
      </c>
      <c r="C20" s="52">
        <v>1500</v>
      </c>
      <c r="D20" s="52">
        <v>1654</v>
      </c>
      <c r="E20" s="52"/>
      <c r="F20" s="52"/>
      <c r="G20" s="52">
        <v>1500</v>
      </c>
      <c r="H20" s="69">
        <v>1800</v>
      </c>
      <c r="I20" s="74">
        <f t="shared" si="1"/>
        <v>300</v>
      </c>
      <c r="J20" s="71">
        <f t="shared" si="0"/>
        <v>0.2</v>
      </c>
    </row>
    <row r="21" spans="1:12" x14ac:dyDescent="0.25">
      <c r="A21" s="67" t="s">
        <v>72</v>
      </c>
      <c r="B21" s="68" t="s">
        <v>73</v>
      </c>
      <c r="C21" s="52">
        <v>1300</v>
      </c>
      <c r="D21" s="52">
        <v>1321</v>
      </c>
      <c r="E21" s="52"/>
      <c r="F21" s="52"/>
      <c r="G21" s="52">
        <v>1300</v>
      </c>
      <c r="H21" s="69">
        <v>1300</v>
      </c>
      <c r="I21" s="74">
        <f t="shared" si="1"/>
        <v>0</v>
      </c>
      <c r="J21" s="71">
        <f t="shared" si="0"/>
        <v>0</v>
      </c>
    </row>
    <row r="22" spans="1:12" x14ac:dyDescent="0.25">
      <c r="A22" s="67" t="s">
        <v>74</v>
      </c>
      <c r="B22" s="68" t="s">
        <v>75</v>
      </c>
      <c r="C22" s="52">
        <v>1200</v>
      </c>
      <c r="D22" s="52">
        <v>1060.72</v>
      </c>
      <c r="E22" s="52"/>
      <c r="F22" s="52"/>
      <c r="G22" s="52">
        <v>1200</v>
      </c>
      <c r="H22" s="69">
        <v>1400</v>
      </c>
      <c r="I22" s="74">
        <f t="shared" si="1"/>
        <v>200</v>
      </c>
      <c r="J22" s="71">
        <f t="shared" si="0"/>
        <v>0.16666666666666666</v>
      </c>
    </row>
    <row r="23" spans="1:12" x14ac:dyDescent="0.25">
      <c r="A23" s="67" t="s">
        <v>76</v>
      </c>
      <c r="B23" s="68" t="s">
        <v>77</v>
      </c>
      <c r="C23" s="52">
        <v>192</v>
      </c>
      <c r="D23" s="52">
        <v>36</v>
      </c>
      <c r="E23" s="52"/>
      <c r="F23" s="52"/>
      <c r="G23" s="52">
        <v>192</v>
      </c>
      <c r="H23" s="69">
        <v>150</v>
      </c>
      <c r="I23" s="74">
        <f t="shared" si="1"/>
        <v>-42</v>
      </c>
      <c r="J23" s="71">
        <f t="shared" si="0"/>
        <v>-0.21875</v>
      </c>
    </row>
    <row r="24" spans="1:12" x14ac:dyDescent="0.25">
      <c r="A24" s="67" t="s">
        <v>78</v>
      </c>
      <c r="B24" s="68" t="s">
        <v>79</v>
      </c>
      <c r="C24" s="52">
        <v>2072</v>
      </c>
      <c r="D24" s="52">
        <v>1547.7</v>
      </c>
      <c r="E24" s="52"/>
      <c r="F24" s="52"/>
      <c r="G24" s="52">
        <v>2072</v>
      </c>
      <c r="H24" s="69">
        <v>1400</v>
      </c>
      <c r="I24" s="74">
        <f t="shared" si="1"/>
        <v>-672</v>
      </c>
      <c r="J24" s="71">
        <f t="shared" si="0"/>
        <v>-0.32432432432432434</v>
      </c>
      <c r="K24" t="s">
        <v>679</v>
      </c>
    </row>
    <row r="25" spans="1:12" x14ac:dyDescent="0.25">
      <c r="A25" s="67" t="s">
        <v>80</v>
      </c>
      <c r="B25" s="68" t="s">
        <v>81</v>
      </c>
      <c r="C25" s="52"/>
      <c r="D25" s="52">
        <v>33</v>
      </c>
      <c r="E25" s="52"/>
      <c r="F25" s="52"/>
      <c r="G25" s="52"/>
      <c r="H25" s="69"/>
      <c r="I25" s="74">
        <f t="shared" si="1"/>
        <v>0</v>
      </c>
      <c r="J25" s="71"/>
    </row>
    <row r="26" spans="1:12" x14ac:dyDescent="0.25">
      <c r="A26" s="67" t="s">
        <v>82</v>
      </c>
      <c r="B26" s="68" t="s">
        <v>83</v>
      </c>
      <c r="C26" s="52">
        <v>500</v>
      </c>
      <c r="D26" s="52">
        <v>333</v>
      </c>
      <c r="E26" s="52"/>
      <c r="F26" s="52"/>
      <c r="G26" s="52">
        <v>500</v>
      </c>
      <c r="H26" s="69">
        <v>500</v>
      </c>
      <c r="I26" s="74">
        <f t="shared" si="1"/>
        <v>0</v>
      </c>
      <c r="J26" s="71">
        <f t="shared" si="0"/>
        <v>0</v>
      </c>
    </row>
    <row r="27" spans="1:12" x14ac:dyDescent="0.25">
      <c r="A27" s="67" t="s">
        <v>84</v>
      </c>
      <c r="B27" s="68" t="s">
        <v>85</v>
      </c>
      <c r="C27" s="52">
        <v>150</v>
      </c>
      <c r="D27" s="52">
        <v>319</v>
      </c>
      <c r="E27" s="52"/>
      <c r="F27" s="52"/>
      <c r="G27" s="52">
        <v>150</v>
      </c>
      <c r="H27" s="69">
        <v>400</v>
      </c>
      <c r="I27" s="74">
        <f t="shared" si="1"/>
        <v>250</v>
      </c>
      <c r="J27" s="71">
        <f t="shared" si="0"/>
        <v>1.6666666666666667</v>
      </c>
    </row>
    <row r="28" spans="1:12" x14ac:dyDescent="0.25">
      <c r="A28" s="67" t="s">
        <v>86</v>
      </c>
      <c r="B28" s="68" t="s">
        <v>87</v>
      </c>
      <c r="C28" s="52"/>
      <c r="D28" s="52"/>
      <c r="E28" s="52"/>
      <c r="F28" s="52"/>
      <c r="G28" s="52"/>
      <c r="H28" s="69"/>
      <c r="I28" s="74">
        <f t="shared" si="1"/>
        <v>0</v>
      </c>
      <c r="J28" s="75"/>
    </row>
    <row r="29" spans="1:12" ht="15.6" x14ac:dyDescent="0.25">
      <c r="A29" s="61" t="s">
        <v>88</v>
      </c>
      <c r="B29" s="62" t="s">
        <v>38</v>
      </c>
      <c r="C29" s="76">
        <f t="shared" ref="C29:H29" si="2">SUM(C3:C28)</f>
        <v>182513</v>
      </c>
      <c r="D29" s="76">
        <f t="shared" si="2"/>
        <v>185638.43000000002</v>
      </c>
      <c r="E29" s="76">
        <f t="shared" si="2"/>
        <v>0</v>
      </c>
      <c r="F29" s="76">
        <f t="shared" si="2"/>
        <v>0</v>
      </c>
      <c r="G29" s="76">
        <f t="shared" si="2"/>
        <v>182513</v>
      </c>
      <c r="H29" s="77">
        <f t="shared" si="2"/>
        <v>200559</v>
      </c>
      <c r="I29" s="78">
        <f t="shared" si="1"/>
        <v>18046</v>
      </c>
      <c r="J29" s="466">
        <f t="shared" si="0"/>
        <v>9.8875148619550393E-2</v>
      </c>
      <c r="K29" s="38"/>
    </row>
    <row r="30" spans="1:12" x14ac:dyDescent="0.25">
      <c r="B30" s="79"/>
      <c r="C30" s="80"/>
      <c r="D30" s="81"/>
      <c r="E30" s="80"/>
      <c r="F30" s="80"/>
      <c r="G30" s="80"/>
    </row>
    <row r="31" spans="1:12" x14ac:dyDescent="0.25">
      <c r="B31" s="79"/>
      <c r="C31" s="80"/>
      <c r="D31" s="80"/>
      <c r="E31" s="80"/>
      <c r="F31" s="80"/>
      <c r="G31" s="80"/>
    </row>
    <row r="32" spans="1:12" x14ac:dyDescent="0.25">
      <c r="C32" s="80"/>
      <c r="D32" s="80"/>
      <c r="E32" s="80"/>
      <c r="F32" s="80"/>
      <c r="G32" s="80" t="s">
        <v>613</v>
      </c>
      <c r="H32" s="83">
        <v>7.6499999999999999E-2</v>
      </c>
    </row>
    <row r="33" spans="7:9" x14ac:dyDescent="0.25">
      <c r="G33" t="s">
        <v>51</v>
      </c>
      <c r="H33" s="83">
        <v>0.1193</v>
      </c>
      <c r="I33" s="55">
        <f>(H3+H4)/2*H33</f>
        <v>6482.7620000000006</v>
      </c>
    </row>
    <row r="34" spans="7:9" x14ac:dyDescent="0.25">
      <c r="G34" t="s">
        <v>51</v>
      </c>
      <c r="H34" s="277">
        <v>0.1406</v>
      </c>
      <c r="I34">
        <f>(H3+H4)/2*H34</f>
        <v>7640.2039999999997</v>
      </c>
    </row>
    <row r="36" spans="7:9" x14ac:dyDescent="0.25">
      <c r="I36" s="55">
        <f>SUM(I33:I35)</f>
        <v>14122.966</v>
      </c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M24"/>
  <sheetViews>
    <sheetView topLeftCell="A11" zoomScaleNormal="100" workbookViewId="0">
      <selection activeCell="D9" sqref="D9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</cols>
  <sheetData>
    <row r="1" spans="1:13" ht="31.2" x14ac:dyDescent="0.25">
      <c r="A1" s="84" t="s">
        <v>1</v>
      </c>
      <c r="B1" s="85" t="s">
        <v>89</v>
      </c>
      <c r="C1" s="59" t="s">
        <v>638</v>
      </c>
      <c r="D1" s="59" t="s">
        <v>642</v>
      </c>
      <c r="E1" s="86" t="str">
        <f>'[1]Executive 2020'!E1</f>
        <v>2019 Unaudited 09/30/2018</v>
      </c>
      <c r="F1" s="87" t="str">
        <f>'[1]Executive 2020'!F1</f>
        <v>2020 Unaudited 09/30/2018</v>
      </c>
      <c r="G1" s="86" t="s">
        <v>639</v>
      </c>
      <c r="H1" s="59" t="s">
        <v>640</v>
      </c>
      <c r="I1" s="59" t="s">
        <v>35</v>
      </c>
      <c r="J1" s="59" t="s">
        <v>36</v>
      </c>
    </row>
    <row r="2" spans="1:13" ht="15.6" x14ac:dyDescent="0.25">
      <c r="A2" s="61" t="s">
        <v>90</v>
      </c>
      <c r="B2" s="88" t="s">
        <v>91</v>
      </c>
      <c r="C2" s="89"/>
      <c r="D2" s="90"/>
      <c r="E2" s="89"/>
      <c r="F2" s="7"/>
      <c r="G2" s="91"/>
      <c r="H2" s="66"/>
      <c r="I2" s="66"/>
      <c r="J2" s="66"/>
    </row>
    <row r="3" spans="1:13" x14ac:dyDescent="0.25">
      <c r="A3" s="67" t="s">
        <v>44</v>
      </c>
      <c r="B3" s="68" t="s">
        <v>92</v>
      </c>
      <c r="C3" s="92">
        <v>34275</v>
      </c>
      <c r="D3" s="69">
        <v>33908.74</v>
      </c>
      <c r="E3" s="92"/>
      <c r="F3" s="93"/>
      <c r="G3" s="92">
        <v>34275</v>
      </c>
      <c r="H3" s="94">
        <v>35303</v>
      </c>
      <c r="I3" s="95">
        <f>H3-C3</f>
        <v>1028</v>
      </c>
      <c r="J3" s="96">
        <f>I3/C3</f>
        <v>2.99927060539752E-2</v>
      </c>
      <c r="K3" s="28"/>
    </row>
    <row r="4" spans="1:13" x14ac:dyDescent="0.25">
      <c r="A4" s="67" t="s">
        <v>46</v>
      </c>
      <c r="B4" s="68" t="s">
        <v>93</v>
      </c>
      <c r="C4" s="92">
        <v>8500</v>
      </c>
      <c r="D4" s="69">
        <v>5294.13</v>
      </c>
      <c r="E4" s="97"/>
      <c r="F4" s="7"/>
      <c r="G4" s="92">
        <v>8500</v>
      </c>
      <c r="H4" s="98">
        <v>8755</v>
      </c>
      <c r="I4" s="95">
        <f t="shared" ref="I4:I20" si="0">H4-C4</f>
        <v>255</v>
      </c>
      <c r="J4" s="96">
        <f t="shared" ref="J4:J20" si="1">I4/C4</f>
        <v>0.03</v>
      </c>
    </row>
    <row r="5" spans="1:13" x14ac:dyDescent="0.25">
      <c r="A5" s="99" t="s">
        <v>94</v>
      </c>
      <c r="B5" s="100" t="s">
        <v>95</v>
      </c>
      <c r="C5" s="92">
        <v>1500</v>
      </c>
      <c r="D5" s="69">
        <v>900</v>
      </c>
      <c r="E5" s="97"/>
      <c r="F5" s="7"/>
      <c r="G5" s="92">
        <v>1500</v>
      </c>
      <c r="H5" s="94">
        <v>900</v>
      </c>
      <c r="I5" s="95">
        <f t="shared" si="0"/>
        <v>-600</v>
      </c>
      <c r="J5" s="96">
        <f t="shared" si="1"/>
        <v>-0.4</v>
      </c>
    </row>
    <row r="6" spans="1:13" x14ac:dyDescent="0.25">
      <c r="A6" s="67" t="s">
        <v>96</v>
      </c>
      <c r="B6" s="68" t="s">
        <v>97</v>
      </c>
      <c r="C6" s="92">
        <v>2400</v>
      </c>
      <c r="D6" s="69">
        <v>2400</v>
      </c>
      <c r="E6" s="92"/>
      <c r="F6" s="7"/>
      <c r="G6" s="92">
        <v>2400</v>
      </c>
      <c r="H6" s="98">
        <v>2700</v>
      </c>
      <c r="I6" s="95">
        <f t="shared" si="0"/>
        <v>300</v>
      </c>
      <c r="J6" s="96">
        <f t="shared" si="1"/>
        <v>0.125</v>
      </c>
    </row>
    <row r="7" spans="1:13" x14ac:dyDescent="0.25">
      <c r="A7" s="67" t="s">
        <v>98</v>
      </c>
      <c r="B7" s="68" t="s">
        <v>99</v>
      </c>
      <c r="C7" s="92">
        <v>1660</v>
      </c>
      <c r="D7" s="69">
        <v>1255</v>
      </c>
      <c r="E7" s="97"/>
      <c r="F7" s="7"/>
      <c r="G7" s="92">
        <v>1660</v>
      </c>
      <c r="H7" s="98">
        <v>1040</v>
      </c>
      <c r="I7" s="95">
        <f t="shared" si="0"/>
        <v>-620</v>
      </c>
      <c r="J7" s="96">
        <f t="shared" si="1"/>
        <v>-0.37349397590361444</v>
      </c>
    </row>
    <row r="8" spans="1:13" x14ac:dyDescent="0.25">
      <c r="A8" s="67" t="s">
        <v>626</v>
      </c>
      <c r="B8" s="68" t="s">
        <v>251</v>
      </c>
      <c r="C8" s="92">
        <v>250</v>
      </c>
      <c r="D8" s="69">
        <v>0</v>
      </c>
      <c r="E8" s="97"/>
      <c r="F8" s="7"/>
      <c r="G8" s="92">
        <v>250</v>
      </c>
      <c r="H8" s="98">
        <v>250</v>
      </c>
      <c r="I8" s="95">
        <f t="shared" si="0"/>
        <v>0</v>
      </c>
      <c r="J8" s="96">
        <f t="shared" si="1"/>
        <v>0</v>
      </c>
      <c r="M8" s="501"/>
    </row>
    <row r="9" spans="1:13" x14ac:dyDescent="0.25">
      <c r="A9" s="67" t="s">
        <v>48</v>
      </c>
      <c r="B9" s="68" t="s">
        <v>100</v>
      </c>
      <c r="C9" s="92">
        <v>3698</v>
      </c>
      <c r="D9" s="69">
        <v>3182.51</v>
      </c>
      <c r="E9" s="97"/>
      <c r="F9" s="7"/>
      <c r="G9" s="92">
        <v>3698</v>
      </c>
      <c r="H9" s="464">
        <v>3700</v>
      </c>
      <c r="I9" s="95">
        <f t="shared" si="0"/>
        <v>2</v>
      </c>
      <c r="J9" s="96">
        <f t="shared" si="1"/>
        <v>5.4083288263926451E-4</v>
      </c>
    </row>
    <row r="10" spans="1:13" x14ac:dyDescent="0.25">
      <c r="A10" s="67" t="s">
        <v>101</v>
      </c>
      <c r="B10" s="68" t="s">
        <v>102</v>
      </c>
      <c r="C10" s="92">
        <v>500</v>
      </c>
      <c r="D10" s="69">
        <v>428.83</v>
      </c>
      <c r="E10" s="92"/>
      <c r="F10" s="7"/>
      <c r="G10" s="92">
        <v>500</v>
      </c>
      <c r="H10" s="98">
        <v>250</v>
      </c>
      <c r="I10" s="95">
        <f t="shared" si="0"/>
        <v>-250</v>
      </c>
      <c r="J10" s="96">
        <f t="shared" si="1"/>
        <v>-0.5</v>
      </c>
    </row>
    <row r="11" spans="1:13" x14ac:dyDescent="0.25">
      <c r="A11" s="67" t="s">
        <v>54</v>
      </c>
      <c r="B11" s="68" t="s">
        <v>55</v>
      </c>
      <c r="C11" s="92">
        <v>900</v>
      </c>
      <c r="D11" s="69">
        <v>972.75</v>
      </c>
      <c r="E11" s="92"/>
      <c r="F11" s="7"/>
      <c r="G11" s="92">
        <v>900</v>
      </c>
      <c r="H11" s="98">
        <v>1008</v>
      </c>
      <c r="I11" s="95">
        <f t="shared" si="0"/>
        <v>108</v>
      </c>
      <c r="J11" s="96">
        <f t="shared" si="1"/>
        <v>0.12</v>
      </c>
    </row>
    <row r="12" spans="1:13" x14ac:dyDescent="0.25">
      <c r="A12" s="67" t="s">
        <v>103</v>
      </c>
      <c r="B12" s="68" t="s">
        <v>104</v>
      </c>
      <c r="C12" s="92">
        <v>3017</v>
      </c>
      <c r="D12" s="69">
        <v>2957</v>
      </c>
      <c r="E12" s="97"/>
      <c r="F12" s="7"/>
      <c r="G12" s="92">
        <v>3017</v>
      </c>
      <c r="H12" s="98">
        <v>3057</v>
      </c>
      <c r="I12" s="95">
        <f t="shared" si="0"/>
        <v>40</v>
      </c>
      <c r="J12" s="96">
        <f t="shared" si="1"/>
        <v>1.3258203513423931E-2</v>
      </c>
    </row>
    <row r="13" spans="1:13" x14ac:dyDescent="0.25">
      <c r="A13" s="67" t="s">
        <v>105</v>
      </c>
      <c r="B13" s="68" t="s">
        <v>106</v>
      </c>
      <c r="C13" s="92">
        <v>8214</v>
      </c>
      <c r="D13" s="69">
        <v>5723.07</v>
      </c>
      <c r="E13" s="92"/>
      <c r="F13" s="7"/>
      <c r="G13" s="92">
        <v>8214</v>
      </c>
      <c r="H13" s="94">
        <v>6860</v>
      </c>
      <c r="I13" s="95">
        <f t="shared" si="0"/>
        <v>-1354</v>
      </c>
      <c r="J13" s="96">
        <f t="shared" si="1"/>
        <v>-0.16484051619186754</v>
      </c>
    </row>
    <row r="14" spans="1:13" x14ac:dyDescent="0.25">
      <c r="A14" s="67" t="s">
        <v>66</v>
      </c>
      <c r="B14" s="68" t="s">
        <v>107</v>
      </c>
      <c r="C14" s="92">
        <v>620</v>
      </c>
      <c r="D14" s="69">
        <v>811.74</v>
      </c>
      <c r="E14" s="92"/>
      <c r="F14" s="7"/>
      <c r="G14" s="92">
        <v>620</v>
      </c>
      <c r="H14" s="98">
        <v>620</v>
      </c>
      <c r="I14" s="95">
        <f t="shared" si="0"/>
        <v>0</v>
      </c>
      <c r="J14" s="96">
        <f t="shared" si="1"/>
        <v>0</v>
      </c>
    </row>
    <row r="15" spans="1:13" x14ac:dyDescent="0.25">
      <c r="A15" s="67" t="s">
        <v>74</v>
      </c>
      <c r="B15" s="68" t="s">
        <v>75</v>
      </c>
      <c r="C15" s="92">
        <v>1250</v>
      </c>
      <c r="D15" s="69">
        <v>786.07</v>
      </c>
      <c r="E15" s="92"/>
      <c r="F15" s="7"/>
      <c r="G15" s="92">
        <v>1250</v>
      </c>
      <c r="H15" s="98">
        <v>970</v>
      </c>
      <c r="I15" s="95">
        <f t="shared" si="0"/>
        <v>-280</v>
      </c>
      <c r="J15" s="96">
        <f t="shared" si="1"/>
        <v>-0.224</v>
      </c>
    </row>
    <row r="16" spans="1:13" x14ac:dyDescent="0.25">
      <c r="A16" s="67" t="s">
        <v>108</v>
      </c>
      <c r="B16" s="68" t="s">
        <v>109</v>
      </c>
      <c r="C16" s="92">
        <v>855</v>
      </c>
      <c r="D16" s="69">
        <v>838.44</v>
      </c>
      <c r="E16" s="92"/>
      <c r="F16" s="7"/>
      <c r="G16" s="92">
        <v>855</v>
      </c>
      <c r="H16" s="98">
        <v>855</v>
      </c>
      <c r="I16" s="95">
        <f t="shared" si="0"/>
        <v>0</v>
      </c>
      <c r="J16" s="96">
        <f t="shared" si="1"/>
        <v>0</v>
      </c>
    </row>
    <row r="17" spans="1:10" x14ac:dyDescent="0.25">
      <c r="A17" s="67" t="s">
        <v>110</v>
      </c>
      <c r="B17" s="68" t="s">
        <v>111</v>
      </c>
      <c r="C17" s="92">
        <v>160</v>
      </c>
      <c r="D17" s="69">
        <v>658.64</v>
      </c>
      <c r="E17" s="92"/>
      <c r="F17" s="7"/>
      <c r="G17" s="92">
        <v>160</v>
      </c>
      <c r="H17" s="98">
        <v>175</v>
      </c>
      <c r="I17" s="95">
        <f t="shared" si="0"/>
        <v>15</v>
      </c>
      <c r="J17" s="96">
        <f t="shared" si="1"/>
        <v>9.375E-2</v>
      </c>
    </row>
    <row r="18" spans="1:10" x14ac:dyDescent="0.25">
      <c r="A18" s="67" t="s">
        <v>112</v>
      </c>
      <c r="B18" s="68" t="s">
        <v>113</v>
      </c>
      <c r="C18" s="92">
        <v>3500</v>
      </c>
      <c r="D18" s="69">
        <v>2457</v>
      </c>
      <c r="E18" s="92"/>
      <c r="F18" s="7"/>
      <c r="G18" s="92">
        <v>3500</v>
      </c>
      <c r="H18" s="98">
        <v>2590</v>
      </c>
      <c r="I18" s="95">
        <f t="shared" si="0"/>
        <v>-910</v>
      </c>
      <c r="J18" s="96">
        <f t="shared" si="1"/>
        <v>-0.26</v>
      </c>
    </row>
    <row r="19" spans="1:10" x14ac:dyDescent="0.25">
      <c r="A19" s="67" t="s">
        <v>114</v>
      </c>
      <c r="B19" s="68" t="s">
        <v>115</v>
      </c>
      <c r="C19" s="92">
        <v>175</v>
      </c>
      <c r="D19" s="69"/>
      <c r="E19" s="92"/>
      <c r="F19" s="7"/>
      <c r="G19" s="92">
        <v>175</v>
      </c>
      <c r="H19" s="98">
        <v>125</v>
      </c>
      <c r="I19" s="95">
        <f t="shared" si="0"/>
        <v>-50</v>
      </c>
      <c r="J19" s="96">
        <f t="shared" si="1"/>
        <v>-0.2857142857142857</v>
      </c>
    </row>
    <row r="20" spans="1:10" ht="15.6" x14ac:dyDescent="0.25">
      <c r="A20" s="61" t="s">
        <v>88</v>
      </c>
      <c r="B20" s="88" t="s">
        <v>91</v>
      </c>
      <c r="C20" s="101">
        <f t="shared" ref="C20:H20" si="2">SUM(C3:C19)</f>
        <v>71474</v>
      </c>
      <c r="D20" s="101">
        <f t="shared" si="2"/>
        <v>62573.919999999998</v>
      </c>
      <c r="E20" s="101">
        <f t="shared" si="2"/>
        <v>0</v>
      </c>
      <c r="F20" s="102">
        <f t="shared" si="2"/>
        <v>0</v>
      </c>
      <c r="G20" s="102">
        <f t="shared" si="2"/>
        <v>71474</v>
      </c>
      <c r="H20" s="495">
        <f t="shared" si="2"/>
        <v>69158</v>
      </c>
      <c r="I20" s="95">
        <f t="shared" si="0"/>
        <v>-2316</v>
      </c>
      <c r="J20" s="96">
        <f t="shared" si="1"/>
        <v>-3.2403391443042225E-2</v>
      </c>
    </row>
    <row r="21" spans="1:10" x14ac:dyDescent="0.25">
      <c r="B21" s="79"/>
      <c r="C21" s="103"/>
      <c r="D21" s="103"/>
      <c r="E21" s="103"/>
      <c r="H21" s="104"/>
    </row>
    <row r="22" spans="1:10" x14ac:dyDescent="0.25">
      <c r="C22" s="105"/>
      <c r="D22" s="106"/>
      <c r="E22" s="105"/>
      <c r="H22" s="38"/>
    </row>
    <row r="23" spans="1:10" x14ac:dyDescent="0.25">
      <c r="D23" s="107"/>
    </row>
    <row r="24" spans="1:10" x14ac:dyDescent="0.25">
      <c r="H24" s="108">
        <v>7.6499999999999999E-2</v>
      </c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P204"/>
  <sheetViews>
    <sheetView topLeftCell="A4" zoomScaleNormal="100" workbookViewId="0">
      <selection activeCell="D18" sqref="D18"/>
    </sheetView>
  </sheetViews>
  <sheetFormatPr defaultRowHeight="13.2" x14ac:dyDescent="0.25"/>
  <cols>
    <col min="1" max="1" width="9" customWidth="1"/>
    <col min="2" max="2" width="43.109375" customWidth="1"/>
    <col min="3" max="3" width="11" style="125" bestFit="1" customWidth="1"/>
    <col min="4" max="4" width="13.44140625" style="125" customWidth="1"/>
    <col min="5" max="5" width="11" style="125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</cols>
  <sheetData>
    <row r="1" spans="1:15" ht="78" x14ac:dyDescent="0.25">
      <c r="A1" s="109"/>
      <c r="B1" s="110" t="s">
        <v>116</v>
      </c>
      <c r="C1" s="59" t="s">
        <v>638</v>
      </c>
      <c r="D1" s="59" t="s">
        <v>642</v>
      </c>
      <c r="E1" s="111" t="str">
        <f>'[1]Town Clerk 2020'!E1</f>
        <v>2019 Unaudited 09/30/2018</v>
      </c>
      <c r="F1" s="112" t="s">
        <v>117</v>
      </c>
      <c r="G1" s="7" t="str">
        <f>'[1]Executive 2020'!J1</f>
        <v>% Change</v>
      </c>
      <c r="H1" s="7">
        <f>'[1]Executive 2020'!K1</f>
        <v>0</v>
      </c>
      <c r="I1" s="59" t="s">
        <v>639</v>
      </c>
      <c r="J1" s="59" t="s">
        <v>640</v>
      </c>
      <c r="K1" s="59" t="s">
        <v>35</v>
      </c>
      <c r="L1" s="59" t="s">
        <v>36</v>
      </c>
    </row>
    <row r="2" spans="1:15" ht="15.6" x14ac:dyDescent="0.25">
      <c r="A2" s="61" t="s">
        <v>118</v>
      </c>
      <c r="B2" s="62" t="s">
        <v>119</v>
      </c>
      <c r="C2" s="113"/>
      <c r="D2" s="114"/>
      <c r="E2" s="115"/>
      <c r="F2" s="7"/>
      <c r="G2" s="7"/>
      <c r="H2" s="7"/>
      <c r="I2" s="91"/>
      <c r="J2" s="66"/>
      <c r="K2" s="66"/>
      <c r="L2" s="66"/>
    </row>
    <row r="3" spans="1:15" ht="13.5" customHeight="1" x14ac:dyDescent="0.25">
      <c r="A3" s="67" t="s">
        <v>41</v>
      </c>
      <c r="B3" s="68" t="s">
        <v>120</v>
      </c>
      <c r="C3" s="116">
        <v>25800</v>
      </c>
      <c r="D3" s="116">
        <v>25586.11</v>
      </c>
      <c r="E3" s="116"/>
      <c r="F3" s="7"/>
      <c r="G3" s="7"/>
      <c r="H3" s="7"/>
      <c r="I3" s="116">
        <v>25800</v>
      </c>
      <c r="J3" s="94">
        <v>26574</v>
      </c>
      <c r="K3" s="95">
        <f>J3-C3</f>
        <v>774</v>
      </c>
      <c r="L3" s="96">
        <f>K3/C3</f>
        <v>0.03</v>
      </c>
    </row>
    <row r="4" spans="1:15" x14ac:dyDescent="0.25">
      <c r="A4" s="67" t="s">
        <v>121</v>
      </c>
      <c r="B4" s="117" t="s">
        <v>122</v>
      </c>
      <c r="C4" s="92">
        <v>7420</v>
      </c>
      <c r="D4" s="92">
        <v>4075.37</v>
      </c>
      <c r="E4" s="97"/>
      <c r="F4" s="7"/>
      <c r="G4" s="7"/>
      <c r="H4" s="7"/>
      <c r="I4" s="92">
        <v>7420</v>
      </c>
      <c r="J4" s="98">
        <v>7643</v>
      </c>
      <c r="K4" s="95">
        <f t="shared" ref="K4:K19" si="0">J4-C4</f>
        <v>223</v>
      </c>
      <c r="L4" s="96">
        <f t="shared" ref="L4:L19" si="1">K4/C4</f>
        <v>3.0053908355795148E-2</v>
      </c>
    </row>
    <row r="5" spans="1:15" x14ac:dyDescent="0.25">
      <c r="A5" s="67" t="s">
        <v>44</v>
      </c>
      <c r="B5" s="100" t="s">
        <v>123</v>
      </c>
      <c r="C5" s="92">
        <v>8750</v>
      </c>
      <c r="D5" s="92">
        <v>8750.0400000000009</v>
      </c>
      <c r="E5" s="92"/>
      <c r="F5" s="118"/>
      <c r="G5" s="7"/>
      <c r="H5" s="7"/>
      <c r="I5" s="92">
        <v>8750</v>
      </c>
      <c r="J5" s="98">
        <v>9013</v>
      </c>
      <c r="K5" s="95">
        <f t="shared" si="0"/>
        <v>263</v>
      </c>
      <c r="L5" s="96">
        <f t="shared" si="1"/>
        <v>3.0057142857142859E-2</v>
      </c>
    </row>
    <row r="6" spans="1:15" x14ac:dyDescent="0.25">
      <c r="A6" s="67" t="s">
        <v>124</v>
      </c>
      <c r="B6" s="100" t="s">
        <v>125</v>
      </c>
      <c r="C6" s="92">
        <v>1000</v>
      </c>
      <c r="D6" s="92"/>
      <c r="E6" s="92"/>
      <c r="F6" s="118"/>
      <c r="G6" s="7"/>
      <c r="H6" s="7"/>
      <c r="I6" s="92">
        <v>1000</v>
      </c>
      <c r="J6" s="98">
        <v>1030</v>
      </c>
      <c r="K6" s="95">
        <f t="shared" si="0"/>
        <v>30</v>
      </c>
      <c r="L6" s="96">
        <f t="shared" si="1"/>
        <v>0.03</v>
      </c>
    </row>
    <row r="7" spans="1:15" x14ac:dyDescent="0.25">
      <c r="A7" s="67" t="s">
        <v>626</v>
      </c>
      <c r="B7" s="100" t="s">
        <v>251</v>
      </c>
      <c r="C7" s="92">
        <v>250</v>
      </c>
      <c r="D7" s="92">
        <v>0</v>
      </c>
      <c r="E7" s="92"/>
      <c r="F7" s="118"/>
      <c r="G7" s="7"/>
      <c r="H7" s="7"/>
      <c r="I7" s="92">
        <v>250</v>
      </c>
      <c r="J7" s="98">
        <v>250</v>
      </c>
      <c r="K7" s="95">
        <f t="shared" si="0"/>
        <v>0</v>
      </c>
      <c r="L7" s="96">
        <f t="shared" si="1"/>
        <v>0</v>
      </c>
    </row>
    <row r="8" spans="1:15" x14ac:dyDescent="0.25">
      <c r="A8" s="67" t="s">
        <v>48</v>
      </c>
      <c r="B8" s="68" t="s">
        <v>49</v>
      </c>
      <c r="C8" s="119">
        <v>3306</v>
      </c>
      <c r="D8" s="119">
        <v>2938.69</v>
      </c>
      <c r="E8" s="120"/>
      <c r="F8" s="7"/>
      <c r="G8" s="7"/>
      <c r="H8" s="7"/>
      <c r="I8" s="119">
        <v>3306</v>
      </c>
      <c r="J8" s="499">
        <v>3600</v>
      </c>
      <c r="K8" s="95">
        <f t="shared" si="0"/>
        <v>294</v>
      </c>
      <c r="L8" s="96">
        <f t="shared" si="1"/>
        <v>8.8929219600725959E-2</v>
      </c>
    </row>
    <row r="9" spans="1:15" s="36" customFormat="1" x14ac:dyDescent="0.25">
      <c r="A9" s="67" t="s">
        <v>52</v>
      </c>
      <c r="B9" s="68" t="s">
        <v>53</v>
      </c>
      <c r="C9" s="119">
        <v>550</v>
      </c>
      <c r="D9" s="119">
        <v>457.2</v>
      </c>
      <c r="E9" s="119"/>
      <c r="F9" s="121"/>
      <c r="G9" s="7"/>
      <c r="H9" s="7"/>
      <c r="I9" s="119">
        <v>550</v>
      </c>
      <c r="J9" s="98">
        <v>550</v>
      </c>
      <c r="K9" s="95">
        <f t="shared" si="0"/>
        <v>0</v>
      </c>
      <c r="L9" s="96">
        <f t="shared" si="1"/>
        <v>0</v>
      </c>
    </row>
    <row r="10" spans="1:15" x14ac:dyDescent="0.25">
      <c r="A10" s="67" t="s">
        <v>54</v>
      </c>
      <c r="B10" s="68" t="s">
        <v>55</v>
      </c>
      <c r="C10" s="92">
        <v>600</v>
      </c>
      <c r="D10" s="92">
        <v>972.75</v>
      </c>
      <c r="E10" s="92"/>
      <c r="F10" s="20"/>
      <c r="G10" s="7"/>
      <c r="H10" s="7"/>
      <c r="I10" s="92">
        <v>600</v>
      </c>
      <c r="J10" s="98">
        <v>1008</v>
      </c>
      <c r="K10" s="95">
        <f t="shared" si="0"/>
        <v>408</v>
      </c>
      <c r="L10" s="96">
        <f t="shared" si="1"/>
        <v>0.68</v>
      </c>
    </row>
    <row r="11" spans="1:15" x14ac:dyDescent="0.25">
      <c r="A11" s="67" t="s">
        <v>103</v>
      </c>
      <c r="B11" s="68" t="s">
        <v>126</v>
      </c>
      <c r="C11" s="92">
        <v>2381</v>
      </c>
      <c r="D11" s="92">
        <v>2262</v>
      </c>
      <c r="E11" s="92"/>
      <c r="F11" s="7"/>
      <c r="G11" s="7"/>
      <c r="H11" s="7"/>
      <c r="I11" s="92">
        <v>2381</v>
      </c>
      <c r="J11" s="464">
        <v>2400</v>
      </c>
      <c r="K11" s="95">
        <f t="shared" si="0"/>
        <v>19</v>
      </c>
      <c r="L11" s="96">
        <f t="shared" si="1"/>
        <v>7.9798404031919366E-3</v>
      </c>
      <c r="M11" s="513"/>
      <c r="N11" s="514"/>
      <c r="O11" s="514"/>
    </row>
    <row r="12" spans="1:15" x14ac:dyDescent="0.25">
      <c r="A12" s="67" t="s">
        <v>105</v>
      </c>
      <c r="B12" s="68" t="s">
        <v>127</v>
      </c>
      <c r="C12" s="92">
        <v>2882</v>
      </c>
      <c r="D12" s="92">
        <v>2650</v>
      </c>
      <c r="E12" s="92"/>
      <c r="F12" s="7"/>
      <c r="G12" s="7"/>
      <c r="H12" s="7"/>
      <c r="I12" s="92">
        <v>2882</v>
      </c>
      <c r="J12" s="94">
        <v>3135</v>
      </c>
      <c r="K12" s="95">
        <f t="shared" si="0"/>
        <v>253</v>
      </c>
      <c r="L12" s="96">
        <f t="shared" si="1"/>
        <v>8.7786259541984726E-2</v>
      </c>
    </row>
    <row r="13" spans="1:15" x14ac:dyDescent="0.25">
      <c r="A13" s="67" t="s">
        <v>128</v>
      </c>
      <c r="B13" s="68" t="s">
        <v>129</v>
      </c>
      <c r="C13" s="92">
        <v>200</v>
      </c>
      <c r="D13" s="92">
        <v>105</v>
      </c>
      <c r="E13" s="92"/>
      <c r="F13" s="7"/>
      <c r="G13" s="7"/>
      <c r="H13" s="7"/>
      <c r="I13" s="92">
        <v>200</v>
      </c>
      <c r="J13" s="98">
        <v>200</v>
      </c>
      <c r="K13" s="95">
        <f t="shared" si="0"/>
        <v>0</v>
      </c>
      <c r="L13" s="96">
        <f t="shared" si="1"/>
        <v>0</v>
      </c>
    </row>
    <row r="14" spans="1:15" x14ac:dyDescent="0.25">
      <c r="A14" s="67" t="s">
        <v>66</v>
      </c>
      <c r="B14" s="68" t="s">
        <v>107</v>
      </c>
      <c r="C14" s="92">
        <v>498</v>
      </c>
      <c r="D14" s="92">
        <v>180</v>
      </c>
      <c r="E14" s="92"/>
      <c r="F14" s="7"/>
      <c r="G14" s="7"/>
      <c r="H14" s="7"/>
      <c r="I14" s="92">
        <v>498</v>
      </c>
      <c r="J14" s="98">
        <v>525</v>
      </c>
      <c r="K14" s="95">
        <f t="shared" si="0"/>
        <v>27</v>
      </c>
      <c r="L14" s="96">
        <f t="shared" si="1"/>
        <v>5.4216867469879519E-2</v>
      </c>
    </row>
    <row r="15" spans="1:15" x14ac:dyDescent="0.25">
      <c r="A15" s="67" t="s">
        <v>130</v>
      </c>
      <c r="B15" s="68" t="s">
        <v>131</v>
      </c>
      <c r="C15" s="92">
        <v>2200</v>
      </c>
      <c r="D15" s="92">
        <v>1268.02</v>
      </c>
      <c r="E15" s="92"/>
      <c r="F15" s="7"/>
      <c r="G15" s="7"/>
      <c r="H15" s="7"/>
      <c r="I15" s="92">
        <v>2200</v>
      </c>
      <c r="J15" s="98">
        <v>2000</v>
      </c>
      <c r="K15" s="95">
        <f t="shared" si="0"/>
        <v>-200</v>
      </c>
      <c r="L15" s="96">
        <f t="shared" si="1"/>
        <v>-9.0909090909090912E-2</v>
      </c>
    </row>
    <row r="16" spans="1:15" x14ac:dyDescent="0.25">
      <c r="A16" s="67" t="s">
        <v>74</v>
      </c>
      <c r="B16" s="68" t="s">
        <v>75</v>
      </c>
      <c r="C16" s="92">
        <v>4000</v>
      </c>
      <c r="D16" s="92">
        <v>3964.49</v>
      </c>
      <c r="E16" s="92"/>
      <c r="F16" s="7"/>
      <c r="G16" s="7"/>
      <c r="H16" s="7"/>
      <c r="I16" s="92">
        <v>4000</v>
      </c>
      <c r="J16" s="94">
        <v>4100</v>
      </c>
      <c r="K16" s="95">
        <f t="shared" si="0"/>
        <v>100</v>
      </c>
      <c r="L16" s="96">
        <f t="shared" si="1"/>
        <v>2.5000000000000001E-2</v>
      </c>
    </row>
    <row r="17" spans="1:16" x14ac:dyDescent="0.25">
      <c r="A17" s="67" t="s">
        <v>108</v>
      </c>
      <c r="B17" s="68" t="s">
        <v>109</v>
      </c>
      <c r="C17" s="92">
        <v>855</v>
      </c>
      <c r="D17" s="92">
        <v>838.44</v>
      </c>
      <c r="E17" s="92"/>
      <c r="F17" s="7"/>
      <c r="G17" s="7"/>
      <c r="H17" s="7"/>
      <c r="I17" s="92">
        <v>855</v>
      </c>
      <c r="J17" s="98">
        <v>855</v>
      </c>
      <c r="K17" s="95">
        <f t="shared" si="0"/>
        <v>0</v>
      </c>
      <c r="L17" s="96">
        <f t="shared" si="1"/>
        <v>0</v>
      </c>
      <c r="P17" s="38"/>
    </row>
    <row r="18" spans="1:16" x14ac:dyDescent="0.25">
      <c r="A18" s="67" t="s">
        <v>110</v>
      </c>
      <c r="B18" s="68" t="s">
        <v>111</v>
      </c>
      <c r="C18" s="92">
        <v>200</v>
      </c>
      <c r="D18" s="92">
        <v>109</v>
      </c>
      <c r="E18" s="92"/>
      <c r="F18" s="7"/>
      <c r="G18" s="7"/>
      <c r="H18" s="7"/>
      <c r="I18" s="92">
        <v>200</v>
      </c>
      <c r="J18" s="98">
        <v>200</v>
      </c>
      <c r="K18" s="95">
        <f t="shared" si="0"/>
        <v>0</v>
      </c>
      <c r="L18" s="96">
        <f t="shared" si="1"/>
        <v>0</v>
      </c>
    </row>
    <row r="19" spans="1:16" ht="15.6" x14ac:dyDescent="0.25">
      <c r="A19" s="61" t="s">
        <v>88</v>
      </c>
      <c r="B19" s="62" t="s">
        <v>132</v>
      </c>
      <c r="C19" s="101">
        <f>SUM(C3:C18)</f>
        <v>60892</v>
      </c>
      <c r="D19" s="101">
        <f>SUM(D3:D18)</f>
        <v>54157.11</v>
      </c>
      <c r="E19" s="101">
        <f>SUM(E3:E17)</f>
        <v>0</v>
      </c>
      <c r="F19" s="101">
        <f>SUM(F3:F17)</f>
        <v>0</v>
      </c>
      <c r="G19" s="101">
        <f>SUM(G3:G17)</f>
        <v>0</v>
      </c>
      <c r="H19" s="101">
        <f>SUM(H3:H17)</f>
        <v>0</v>
      </c>
      <c r="I19" s="101">
        <f>SUM(I3:I18)</f>
        <v>60892</v>
      </c>
      <c r="J19" s="101">
        <f>SUM(J3:J18)</f>
        <v>63083</v>
      </c>
      <c r="K19" s="95">
        <f t="shared" si="0"/>
        <v>2191</v>
      </c>
      <c r="L19" s="96">
        <f t="shared" si="1"/>
        <v>3.5981738159364118E-2</v>
      </c>
    </row>
    <row r="20" spans="1:16" x14ac:dyDescent="0.25">
      <c r="B20" s="122"/>
      <c r="C20" s="123"/>
      <c r="D20" s="123"/>
      <c r="E20" s="123"/>
      <c r="J20" s="124"/>
    </row>
    <row r="21" spans="1:16" x14ac:dyDescent="0.25">
      <c r="C21" s="5"/>
      <c r="D21" s="5"/>
      <c r="E21" s="5"/>
      <c r="J21" s="38"/>
    </row>
    <row r="22" spans="1:16" x14ac:dyDescent="0.25">
      <c r="C22" s="5"/>
      <c r="D22" s="107"/>
      <c r="E22" s="5"/>
      <c r="J22" s="108">
        <v>7.6499999999999999E-2</v>
      </c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I16"/>
  <sheetViews>
    <sheetView topLeftCell="A6" zoomScale="70" zoomScaleNormal="70" workbookViewId="0">
      <selection activeCell="B26" sqref="B26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9" ht="63" x14ac:dyDescent="0.3">
      <c r="A1" s="126"/>
      <c r="B1" s="127" t="s">
        <v>133</v>
      </c>
      <c r="C1" s="129" t="s">
        <v>638</v>
      </c>
      <c r="D1" s="128" t="s">
        <v>642</v>
      </c>
      <c r="E1" s="129" t="s">
        <v>639</v>
      </c>
      <c r="F1" s="129" t="s">
        <v>640</v>
      </c>
      <c r="G1" s="129" t="s">
        <v>35</v>
      </c>
      <c r="H1" s="129" t="s">
        <v>36</v>
      </c>
    </row>
    <row r="2" spans="1:9" ht="22.5" customHeight="1" x14ac:dyDescent="0.3">
      <c r="A2" s="130" t="s">
        <v>8</v>
      </c>
      <c r="B2" s="131" t="s">
        <v>135</v>
      </c>
      <c r="C2" s="132"/>
      <c r="D2" s="132"/>
      <c r="E2" s="133"/>
      <c r="F2" s="66"/>
      <c r="G2" s="66"/>
      <c r="H2" s="66"/>
    </row>
    <row r="3" spans="1:9" ht="22.5" customHeight="1" x14ac:dyDescent="0.3">
      <c r="A3" s="134" t="s">
        <v>52</v>
      </c>
      <c r="B3" s="135" t="s">
        <v>53</v>
      </c>
      <c r="C3" s="136">
        <v>300</v>
      </c>
      <c r="D3" s="136">
        <v>360</v>
      </c>
      <c r="E3" s="136">
        <v>300</v>
      </c>
      <c r="F3" s="477">
        <v>500</v>
      </c>
      <c r="G3" s="137">
        <f t="shared" ref="G3:G13" si="0">F3-C3</f>
        <v>200</v>
      </c>
      <c r="H3" s="138">
        <f t="shared" ref="H3:H11" si="1">G3/C3</f>
        <v>0.66666666666666663</v>
      </c>
    </row>
    <row r="4" spans="1:9" ht="22.5" customHeight="1" x14ac:dyDescent="0.3">
      <c r="A4" s="134" t="s">
        <v>105</v>
      </c>
      <c r="B4" s="135" t="s">
        <v>133</v>
      </c>
      <c r="C4" s="136">
        <v>56720</v>
      </c>
      <c r="D4" s="136">
        <v>50176</v>
      </c>
      <c r="E4" s="136">
        <v>56720</v>
      </c>
      <c r="F4" s="477">
        <v>46720</v>
      </c>
      <c r="G4" s="137">
        <f t="shared" si="0"/>
        <v>-10000</v>
      </c>
      <c r="H4" s="138">
        <f t="shared" si="1"/>
        <v>-0.1763046544428773</v>
      </c>
      <c r="I4" t="s">
        <v>627</v>
      </c>
    </row>
    <row r="5" spans="1:9" ht="22.5" customHeight="1" x14ac:dyDescent="0.3">
      <c r="A5" s="134" t="s">
        <v>128</v>
      </c>
      <c r="B5" s="135" t="s">
        <v>136</v>
      </c>
      <c r="C5" s="136">
        <v>2375</v>
      </c>
      <c r="D5" s="136">
        <v>2500</v>
      </c>
      <c r="E5" s="136">
        <v>2500</v>
      </c>
      <c r="F5" s="477">
        <v>2500</v>
      </c>
      <c r="G5" s="137">
        <f t="shared" si="0"/>
        <v>125</v>
      </c>
      <c r="H5" s="138">
        <f t="shared" si="1"/>
        <v>5.2631578947368418E-2</v>
      </c>
    </row>
    <row r="6" spans="1:9" ht="22.5" customHeight="1" x14ac:dyDescent="0.3">
      <c r="A6" s="134"/>
      <c r="B6" s="135" t="s">
        <v>137</v>
      </c>
      <c r="C6" s="136">
        <v>2400</v>
      </c>
      <c r="D6" s="136">
        <v>2400</v>
      </c>
      <c r="E6" s="136">
        <v>3000</v>
      </c>
      <c r="F6" s="477">
        <v>3000</v>
      </c>
      <c r="G6" s="137">
        <f t="shared" si="0"/>
        <v>600</v>
      </c>
      <c r="H6" s="138">
        <f t="shared" si="1"/>
        <v>0.25</v>
      </c>
    </row>
    <row r="7" spans="1:9" ht="22.5" customHeight="1" x14ac:dyDescent="0.3">
      <c r="A7" s="134" t="s">
        <v>58</v>
      </c>
      <c r="B7" s="135" t="s">
        <v>138</v>
      </c>
      <c r="C7" s="136">
        <v>5200</v>
      </c>
      <c r="D7" s="136">
        <v>5461</v>
      </c>
      <c r="E7" s="136">
        <v>6750</v>
      </c>
      <c r="F7" s="477">
        <v>6750</v>
      </c>
      <c r="G7" s="137">
        <f t="shared" si="0"/>
        <v>1550</v>
      </c>
      <c r="H7" s="138">
        <f t="shared" si="1"/>
        <v>0.29807692307692307</v>
      </c>
    </row>
    <row r="8" spans="1:9" ht="22.5" customHeight="1" x14ac:dyDescent="0.3">
      <c r="A8" s="134" t="s">
        <v>139</v>
      </c>
      <c r="B8" s="135" t="s">
        <v>140</v>
      </c>
      <c r="C8" s="136">
        <v>1200</v>
      </c>
      <c r="D8" s="136">
        <v>1200</v>
      </c>
      <c r="E8" s="136">
        <v>1200</v>
      </c>
      <c r="F8" s="477">
        <v>100</v>
      </c>
      <c r="G8" s="137">
        <f t="shared" si="0"/>
        <v>-1100</v>
      </c>
      <c r="H8" s="138">
        <f t="shared" si="1"/>
        <v>-0.91666666666666663</v>
      </c>
    </row>
    <row r="9" spans="1:9" ht="22.5" customHeight="1" x14ac:dyDescent="0.3">
      <c r="A9" s="134" t="s">
        <v>130</v>
      </c>
      <c r="B9" s="135" t="s">
        <v>141</v>
      </c>
      <c r="C9" s="136">
        <v>100</v>
      </c>
      <c r="D9" s="136">
        <v>0</v>
      </c>
      <c r="E9" s="136">
        <v>100</v>
      </c>
      <c r="F9" s="477">
        <v>100</v>
      </c>
      <c r="G9" s="137">
        <f t="shared" si="0"/>
        <v>0</v>
      </c>
      <c r="H9" s="138">
        <f t="shared" si="1"/>
        <v>0</v>
      </c>
    </row>
    <row r="10" spans="1:9" ht="22.5" customHeight="1" x14ac:dyDescent="0.3">
      <c r="A10" s="134" t="s">
        <v>74</v>
      </c>
      <c r="B10" s="135" t="s">
        <v>75</v>
      </c>
      <c r="C10" s="136">
        <v>100</v>
      </c>
      <c r="D10" s="136">
        <v>0</v>
      </c>
      <c r="E10" s="136">
        <v>100</v>
      </c>
      <c r="F10" s="477">
        <v>150</v>
      </c>
      <c r="G10" s="137">
        <f t="shared" si="0"/>
        <v>50</v>
      </c>
      <c r="H10" s="138">
        <f t="shared" si="1"/>
        <v>0.5</v>
      </c>
    </row>
    <row r="11" spans="1:9" ht="22.5" customHeight="1" x14ac:dyDescent="0.3">
      <c r="A11" s="134" t="s">
        <v>76</v>
      </c>
      <c r="B11" s="135" t="s">
        <v>142</v>
      </c>
      <c r="C11" s="136">
        <v>100</v>
      </c>
      <c r="D11" s="136">
        <v>30</v>
      </c>
      <c r="E11" s="136">
        <v>100</v>
      </c>
      <c r="F11" s="477">
        <v>100</v>
      </c>
      <c r="G11" s="137">
        <f t="shared" si="0"/>
        <v>0</v>
      </c>
      <c r="H11" s="138">
        <f t="shared" si="1"/>
        <v>0</v>
      </c>
    </row>
    <row r="12" spans="1:9" ht="22.5" customHeight="1" x14ac:dyDescent="0.3">
      <c r="A12" s="134" t="s">
        <v>143</v>
      </c>
      <c r="B12" s="135" t="s">
        <v>144</v>
      </c>
      <c r="C12" s="136"/>
      <c r="D12" s="136"/>
      <c r="E12" s="136"/>
      <c r="F12" s="139">
        <v>10000</v>
      </c>
      <c r="G12" s="137">
        <f t="shared" si="0"/>
        <v>10000</v>
      </c>
      <c r="H12" s="138"/>
    </row>
    <row r="13" spans="1:9" ht="22.5" customHeight="1" x14ac:dyDescent="0.4">
      <c r="A13" s="140" t="s">
        <v>88</v>
      </c>
      <c r="B13" s="131" t="s">
        <v>135</v>
      </c>
      <c r="C13" s="141">
        <f t="shared" ref="C13:F13" si="2">SUM(C3:C12)</f>
        <v>68495</v>
      </c>
      <c r="D13" s="141">
        <f t="shared" si="2"/>
        <v>62127</v>
      </c>
      <c r="E13" s="141">
        <f t="shared" si="2"/>
        <v>70770</v>
      </c>
      <c r="F13" s="142">
        <f t="shared" si="2"/>
        <v>69920</v>
      </c>
      <c r="G13" s="137">
        <f t="shared" si="0"/>
        <v>1425</v>
      </c>
      <c r="H13" s="138">
        <f>G13/C13</f>
        <v>2.0804438280166437E-2</v>
      </c>
    </row>
    <row r="14" spans="1:9" x14ac:dyDescent="0.25">
      <c r="C14" s="80"/>
      <c r="D14" s="80"/>
    </row>
    <row r="15" spans="1:9" x14ac:dyDescent="0.25">
      <c r="C15" s="80"/>
      <c r="D15" s="80"/>
    </row>
    <row r="16" spans="1:9" ht="25.5" customHeight="1" x14ac:dyDescent="0.35">
      <c r="D16" s="143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D6" sqref="D6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57" customWidth="1"/>
    <col min="4" max="4" width="14" style="157" customWidth="1"/>
    <col min="5" max="5" width="0.6640625" style="157" hidden="1" customWidth="1"/>
    <col min="6" max="6" width="13.44140625" hidden="1" customWidth="1"/>
    <col min="7" max="7" width="13.44140625" customWidth="1"/>
    <col min="8" max="8" width="13.33203125" style="155" bestFit="1" customWidth="1"/>
    <col min="9" max="9" width="11.5546875" customWidth="1"/>
    <col min="10" max="10" width="10.6640625" customWidth="1"/>
  </cols>
  <sheetData>
    <row r="1" spans="1:10" ht="75" customHeight="1" x14ac:dyDescent="0.25">
      <c r="A1" s="144"/>
      <c r="B1" s="145" t="s">
        <v>145</v>
      </c>
      <c r="C1" s="86" t="s">
        <v>638</v>
      </c>
      <c r="D1" s="86" t="s">
        <v>642</v>
      </c>
      <c r="E1" s="86" t="str">
        <f>'[1]Real Property Appr 2020'!E1</f>
        <v>2019 Unaudited 09/30/2018</v>
      </c>
      <c r="F1" s="146" t="s">
        <v>134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0" ht="15.6" x14ac:dyDescent="0.25">
      <c r="A2" s="61" t="s">
        <v>146</v>
      </c>
      <c r="B2" s="62" t="s">
        <v>145</v>
      </c>
      <c r="C2" s="114"/>
      <c r="D2" s="114"/>
      <c r="E2" s="147"/>
      <c r="F2" s="7"/>
      <c r="G2" s="66"/>
      <c r="H2" s="148"/>
      <c r="I2" s="66"/>
      <c r="J2" s="66"/>
    </row>
    <row r="3" spans="1:10" x14ac:dyDescent="0.25">
      <c r="A3" s="68" t="s">
        <v>147</v>
      </c>
      <c r="B3" s="68" t="s">
        <v>148</v>
      </c>
      <c r="C3" s="69">
        <v>20000</v>
      </c>
      <c r="D3" s="69">
        <v>12038.35</v>
      </c>
      <c r="E3" s="69"/>
      <c r="F3" s="7"/>
      <c r="G3" s="98">
        <v>20000</v>
      </c>
      <c r="H3" s="69">
        <v>20000</v>
      </c>
      <c r="I3" s="20"/>
      <c r="J3" s="96">
        <f>I3/C3</f>
        <v>0</v>
      </c>
    </row>
    <row r="4" spans="1:10" hidden="1" x14ac:dyDescent="0.25">
      <c r="A4" s="149" t="s">
        <v>149</v>
      </c>
      <c r="B4" s="68" t="s">
        <v>150</v>
      </c>
      <c r="C4" s="69"/>
      <c r="D4" s="150"/>
      <c r="E4" s="69"/>
      <c r="F4" s="151"/>
      <c r="G4" s="152"/>
      <c r="H4" s="153"/>
      <c r="I4" s="20"/>
      <c r="J4" s="96" t="e">
        <f>I4/C4</f>
        <v>#DIV/0!</v>
      </c>
    </row>
    <row r="5" spans="1:10" hidden="1" x14ac:dyDescent="0.25">
      <c r="A5" s="149" t="s">
        <v>151</v>
      </c>
      <c r="B5" s="68" t="s">
        <v>152</v>
      </c>
      <c r="C5" s="69"/>
      <c r="D5" s="150"/>
      <c r="E5" s="69"/>
      <c r="F5" s="7"/>
      <c r="G5" s="98"/>
      <c r="H5" s="153"/>
      <c r="I5" s="20"/>
      <c r="J5" s="96" t="e">
        <f>I5/C5</f>
        <v>#DIV/0!</v>
      </c>
    </row>
    <row r="6" spans="1:10" x14ac:dyDescent="0.25">
      <c r="A6" s="68" t="s">
        <v>153</v>
      </c>
      <c r="B6" s="68" t="s">
        <v>154</v>
      </c>
      <c r="C6" s="69"/>
      <c r="D6" s="150" t="s">
        <v>1</v>
      </c>
      <c r="E6" s="69"/>
      <c r="F6" s="7"/>
      <c r="G6" s="98"/>
      <c r="H6" s="154"/>
      <c r="I6" s="20"/>
      <c r="J6" s="96"/>
    </row>
    <row r="7" spans="1:10" x14ac:dyDescent="0.25">
      <c r="A7" s="68"/>
      <c r="B7" s="68" t="s">
        <v>155</v>
      </c>
      <c r="C7" s="69"/>
      <c r="D7" s="69"/>
      <c r="E7" s="69"/>
      <c r="F7" s="7"/>
      <c r="G7" s="20"/>
      <c r="H7" s="154"/>
      <c r="I7" s="20"/>
      <c r="J7" s="96" t="e">
        <f>I7/C7</f>
        <v>#DIV/0!</v>
      </c>
    </row>
    <row r="8" spans="1:10" ht="15.6" x14ac:dyDescent="0.25">
      <c r="A8" s="61" t="s">
        <v>88</v>
      </c>
      <c r="B8" s="62" t="s">
        <v>145</v>
      </c>
      <c r="C8" s="77">
        <f t="shared" ref="C8:H8" si="0">SUM(C3:C7)</f>
        <v>20000</v>
      </c>
      <c r="D8" s="77">
        <f t="shared" si="0"/>
        <v>12038.35</v>
      </c>
      <c r="E8" s="77">
        <f t="shared" si="0"/>
        <v>0</v>
      </c>
      <c r="F8" s="77">
        <f t="shared" si="0"/>
        <v>0</v>
      </c>
      <c r="G8" s="77">
        <f t="shared" si="0"/>
        <v>20000</v>
      </c>
      <c r="H8" s="77">
        <f t="shared" si="0"/>
        <v>20000</v>
      </c>
      <c r="I8" s="20">
        <f>H8-C8</f>
        <v>0</v>
      </c>
      <c r="J8" s="96">
        <f>I8/C8</f>
        <v>0</v>
      </c>
    </row>
    <row r="9" spans="1:10" x14ac:dyDescent="0.25">
      <c r="C9" s="82"/>
      <c r="D9" s="82"/>
      <c r="E9" s="82"/>
    </row>
    <row r="10" spans="1:10" x14ac:dyDescent="0.25">
      <c r="C10" s="82"/>
      <c r="D10" s="156"/>
      <c r="E10" s="82"/>
    </row>
    <row r="11" spans="1:10" x14ac:dyDescent="0.25">
      <c r="C11"/>
      <c r="D11" s="38"/>
      <c r="E11"/>
    </row>
    <row r="12" spans="1:10" x14ac:dyDescent="0.25">
      <c r="C12"/>
      <c r="D12"/>
      <c r="E12"/>
    </row>
    <row r="13" spans="1:10" x14ac:dyDescent="0.25">
      <c r="C13"/>
      <c r="D13"/>
      <c r="E13"/>
    </row>
    <row r="14" spans="1:10" x14ac:dyDescent="0.25">
      <c r="C14"/>
      <c r="D14"/>
      <c r="E14"/>
    </row>
    <row r="15" spans="1:10" x14ac:dyDescent="0.25">
      <c r="C15"/>
      <c r="D15"/>
      <c r="E15"/>
    </row>
    <row r="16" spans="1:10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O19"/>
  <sheetViews>
    <sheetView topLeftCell="A3" zoomScaleNormal="100" workbookViewId="0">
      <selection activeCell="D16" sqref="D16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123" bestFit="1" customWidth="1"/>
    <col min="9" max="9" width="11.33203125" customWidth="1"/>
    <col min="10" max="10" width="10.88671875" customWidth="1"/>
  </cols>
  <sheetData>
    <row r="1" spans="1:15" ht="58.5" customHeight="1" x14ac:dyDescent="0.25">
      <c r="A1" s="158"/>
      <c r="B1" s="159" t="s">
        <v>156</v>
      </c>
      <c r="C1" s="86" t="s">
        <v>638</v>
      </c>
      <c r="D1" s="86" t="s">
        <v>642</v>
      </c>
      <c r="E1" s="86" t="str">
        <f>'[1]Legal 2020'!E1</f>
        <v>2019 Unaudited 09/30/2018</v>
      </c>
      <c r="F1" s="146" t="s">
        <v>134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5" ht="14.25" customHeight="1" x14ac:dyDescent="0.25">
      <c r="A2" s="61" t="s">
        <v>157</v>
      </c>
      <c r="B2" s="62" t="s">
        <v>156</v>
      </c>
      <c r="C2" s="160"/>
      <c r="D2" s="160"/>
      <c r="E2" s="160"/>
      <c r="F2" s="7"/>
      <c r="G2" s="148"/>
      <c r="H2" s="161"/>
      <c r="I2" s="66"/>
      <c r="J2" s="66"/>
    </row>
    <row r="3" spans="1:15" x14ac:dyDescent="0.25">
      <c r="A3" s="162" t="s">
        <v>41</v>
      </c>
      <c r="B3" s="68" t="s">
        <v>158</v>
      </c>
      <c r="C3" s="92">
        <v>14861</v>
      </c>
      <c r="D3" s="92">
        <v>15212.76</v>
      </c>
      <c r="E3" s="97"/>
      <c r="F3" s="7"/>
      <c r="G3" s="92">
        <v>14861</v>
      </c>
      <c r="H3" s="171">
        <v>27500</v>
      </c>
      <c r="I3" s="20">
        <f>H3-C3</f>
        <v>12639</v>
      </c>
      <c r="J3" s="96">
        <f>I3/C3</f>
        <v>0.85048112509252405</v>
      </c>
      <c r="L3" s="38"/>
    </row>
    <row r="4" spans="1:15" ht="13.5" customHeight="1" x14ac:dyDescent="0.25">
      <c r="A4" s="162" t="s">
        <v>159</v>
      </c>
      <c r="B4" s="68" t="s">
        <v>160</v>
      </c>
      <c r="C4" s="92">
        <v>10000</v>
      </c>
      <c r="D4" s="92">
        <v>0</v>
      </c>
      <c r="E4" s="92"/>
      <c r="F4" s="9"/>
      <c r="G4" s="92">
        <v>10000</v>
      </c>
      <c r="H4" s="171">
        <v>1500</v>
      </c>
      <c r="I4" s="20">
        <f t="shared" ref="I4:I17" si="0">H4-C4</f>
        <v>-8500</v>
      </c>
      <c r="J4" s="96">
        <f t="shared" ref="J4:J17" si="1">I4/C4</f>
        <v>-0.85</v>
      </c>
    </row>
    <row r="5" spans="1:15" ht="15" hidden="1" customHeight="1" x14ac:dyDescent="0.25">
      <c r="A5" s="162" t="s">
        <v>161</v>
      </c>
      <c r="B5" s="68" t="s">
        <v>162</v>
      </c>
      <c r="C5" s="92"/>
      <c r="D5" s="92"/>
      <c r="E5" s="92"/>
      <c r="F5" s="9"/>
      <c r="G5" s="92"/>
      <c r="H5" s="171"/>
      <c r="I5" s="20">
        <f t="shared" si="0"/>
        <v>0</v>
      </c>
      <c r="J5" s="96" t="e">
        <f t="shared" si="1"/>
        <v>#DIV/0!</v>
      </c>
    </row>
    <row r="6" spans="1:15" ht="12.75" hidden="1" customHeight="1" x14ac:dyDescent="0.25">
      <c r="A6" s="162" t="s">
        <v>163</v>
      </c>
      <c r="B6" s="68" t="s">
        <v>164</v>
      </c>
      <c r="C6" s="92"/>
      <c r="D6" s="92"/>
      <c r="E6" s="92"/>
      <c r="F6" s="7"/>
      <c r="G6" s="92"/>
      <c r="H6" s="171"/>
      <c r="I6" s="20">
        <f t="shared" si="0"/>
        <v>0</v>
      </c>
      <c r="J6" s="96" t="e">
        <f t="shared" si="1"/>
        <v>#DIV/0!</v>
      </c>
    </row>
    <row r="7" spans="1:15" ht="13.5" customHeight="1" x14ac:dyDescent="0.25">
      <c r="A7" s="162" t="s">
        <v>48</v>
      </c>
      <c r="B7" s="68" t="s">
        <v>677</v>
      </c>
      <c r="C7" s="92">
        <v>1137</v>
      </c>
      <c r="D7" s="92">
        <v>1163.74</v>
      </c>
      <c r="E7" s="97"/>
      <c r="F7" s="7"/>
      <c r="G7" s="92">
        <v>1137</v>
      </c>
      <c r="H7" s="171">
        <v>2103</v>
      </c>
      <c r="I7" s="20">
        <f t="shared" si="0"/>
        <v>966</v>
      </c>
      <c r="J7" s="96">
        <f t="shared" si="1"/>
        <v>0.84960422163588389</v>
      </c>
      <c r="N7">
        <f>H3*0.0765</f>
        <v>2103.75</v>
      </c>
    </row>
    <row r="8" spans="1:15" ht="13.5" customHeight="1" x14ac:dyDescent="0.25">
      <c r="A8" s="162"/>
      <c r="B8" s="68" t="s">
        <v>698</v>
      </c>
      <c r="C8" s="92"/>
      <c r="D8" s="92"/>
      <c r="E8" s="97"/>
      <c r="F8" s="7"/>
      <c r="G8" s="92"/>
      <c r="H8" s="171">
        <v>3729</v>
      </c>
      <c r="I8" s="20">
        <f t="shared" si="0"/>
        <v>3729</v>
      </c>
      <c r="J8" s="96" t="e">
        <f t="shared" si="1"/>
        <v>#DIV/0!</v>
      </c>
    </row>
    <row r="9" spans="1:15" x14ac:dyDescent="0.25">
      <c r="A9" s="162" t="s">
        <v>147</v>
      </c>
      <c r="B9" s="68" t="s">
        <v>165</v>
      </c>
      <c r="C9" s="92">
        <v>1200</v>
      </c>
      <c r="D9" s="92">
        <v>96</v>
      </c>
      <c r="E9" s="92"/>
      <c r="F9" s="7"/>
      <c r="G9" s="92">
        <v>1200</v>
      </c>
      <c r="H9" s="171">
        <v>2103</v>
      </c>
      <c r="I9" s="20">
        <f t="shared" si="0"/>
        <v>903</v>
      </c>
      <c r="J9" s="96">
        <f t="shared" si="1"/>
        <v>0.75249999999999995</v>
      </c>
      <c r="N9">
        <f>H3*0.1356</f>
        <v>3729</v>
      </c>
    </row>
    <row r="10" spans="1:15" x14ac:dyDescent="0.25">
      <c r="A10" s="162" t="s">
        <v>52</v>
      </c>
      <c r="B10" s="68" t="s">
        <v>53</v>
      </c>
      <c r="C10" s="92">
        <v>600</v>
      </c>
      <c r="D10" s="92">
        <v>102</v>
      </c>
      <c r="E10" s="92"/>
      <c r="F10" s="9"/>
      <c r="G10" s="92">
        <v>600</v>
      </c>
      <c r="H10" s="171">
        <v>400</v>
      </c>
      <c r="I10" s="20">
        <f t="shared" si="0"/>
        <v>-200</v>
      </c>
      <c r="J10" s="96">
        <f t="shared" si="1"/>
        <v>-0.33333333333333331</v>
      </c>
    </row>
    <row r="11" spans="1:15" x14ac:dyDescent="0.25">
      <c r="A11" s="162" t="s">
        <v>166</v>
      </c>
      <c r="B11" s="68" t="s">
        <v>167</v>
      </c>
      <c r="C11" s="92">
        <v>2600</v>
      </c>
      <c r="D11" s="92">
        <v>1384</v>
      </c>
      <c r="E11" s="92"/>
      <c r="F11" s="52"/>
      <c r="G11" s="92">
        <v>2600</v>
      </c>
      <c r="H11" s="171">
        <v>1200</v>
      </c>
      <c r="I11" s="20">
        <f t="shared" si="0"/>
        <v>-1400</v>
      </c>
      <c r="J11" s="96">
        <f t="shared" si="1"/>
        <v>-0.53846153846153844</v>
      </c>
      <c r="O11">
        <f>H3*0.0765</f>
        <v>2103.75</v>
      </c>
    </row>
    <row r="12" spans="1:15" x14ac:dyDescent="0.25">
      <c r="A12" s="162" t="s">
        <v>54</v>
      </c>
      <c r="B12" s="68" t="s">
        <v>55</v>
      </c>
      <c r="C12" s="92">
        <v>700</v>
      </c>
      <c r="D12" s="92">
        <v>972.75</v>
      </c>
      <c r="E12" s="92"/>
      <c r="F12" s="7"/>
      <c r="G12" s="92">
        <v>700</v>
      </c>
      <c r="H12" s="171">
        <v>1008</v>
      </c>
      <c r="I12" s="20">
        <f t="shared" si="0"/>
        <v>308</v>
      </c>
      <c r="J12" s="96">
        <f t="shared" si="1"/>
        <v>0.44</v>
      </c>
    </row>
    <row r="13" spans="1:15" x14ac:dyDescent="0.25">
      <c r="A13" s="162" t="s">
        <v>105</v>
      </c>
      <c r="B13" s="68" t="s">
        <v>127</v>
      </c>
      <c r="C13" s="92">
        <v>2040</v>
      </c>
      <c r="D13" s="92">
        <v>3045</v>
      </c>
      <c r="E13" s="92"/>
      <c r="F13" s="9"/>
      <c r="G13" s="92">
        <v>2040</v>
      </c>
      <c r="H13" s="171">
        <v>1000</v>
      </c>
      <c r="I13" s="20">
        <f t="shared" si="0"/>
        <v>-1040</v>
      </c>
      <c r="J13" s="96">
        <f t="shared" si="1"/>
        <v>-0.50980392156862742</v>
      </c>
    </row>
    <row r="14" spans="1:15" x14ac:dyDescent="0.25">
      <c r="A14" s="162" t="s">
        <v>130</v>
      </c>
      <c r="B14" s="68" t="s">
        <v>131</v>
      </c>
      <c r="C14" s="92">
        <v>300</v>
      </c>
      <c r="D14" s="92">
        <v>178.45</v>
      </c>
      <c r="E14" s="92"/>
      <c r="F14" s="7"/>
      <c r="G14" s="92">
        <v>300</v>
      </c>
      <c r="H14" s="171">
        <v>250</v>
      </c>
      <c r="I14" s="20">
        <f t="shared" si="0"/>
        <v>-50</v>
      </c>
      <c r="J14" s="96">
        <f t="shared" si="1"/>
        <v>-0.16666666666666666</v>
      </c>
    </row>
    <row r="15" spans="1:15" x14ac:dyDescent="0.25">
      <c r="A15" s="162" t="s">
        <v>74</v>
      </c>
      <c r="B15" s="100" t="s">
        <v>75</v>
      </c>
      <c r="C15" s="92">
        <v>1000</v>
      </c>
      <c r="D15" s="92">
        <v>1213.32</v>
      </c>
      <c r="E15" s="92"/>
      <c r="F15" s="9"/>
      <c r="G15" s="92">
        <v>1000</v>
      </c>
      <c r="H15" s="92">
        <v>1100</v>
      </c>
      <c r="I15" s="20">
        <f t="shared" si="0"/>
        <v>100</v>
      </c>
      <c r="J15" s="96">
        <f t="shared" si="1"/>
        <v>0.1</v>
      </c>
    </row>
    <row r="16" spans="1:15" x14ac:dyDescent="0.25">
      <c r="A16" s="162" t="s">
        <v>168</v>
      </c>
      <c r="B16" s="100" t="s">
        <v>169</v>
      </c>
      <c r="C16" s="92"/>
      <c r="D16" s="92"/>
      <c r="E16" s="92"/>
      <c r="F16" s="7"/>
      <c r="G16" s="92"/>
      <c r="H16" s="69"/>
      <c r="I16" s="20">
        <f t="shared" si="0"/>
        <v>0</v>
      </c>
      <c r="J16" s="96"/>
    </row>
    <row r="17" spans="1:10" ht="15.6" x14ac:dyDescent="0.3">
      <c r="A17" s="61" t="s">
        <v>88</v>
      </c>
      <c r="B17" s="62" t="s">
        <v>156</v>
      </c>
      <c r="C17" s="101">
        <f>SUM(C3:C16)</f>
        <v>34438</v>
      </c>
      <c r="D17" s="101">
        <f>SUM(D3:D16)</f>
        <v>23368.02</v>
      </c>
      <c r="E17" s="101">
        <f>SUM(E3:E16)</f>
        <v>0</v>
      </c>
      <c r="F17" s="7"/>
      <c r="G17" s="164">
        <f>SUM(G3:G16)</f>
        <v>34438</v>
      </c>
      <c r="H17" s="165">
        <f>SUM(H3:H16)</f>
        <v>41893</v>
      </c>
      <c r="I17" s="20">
        <f t="shared" si="0"/>
        <v>7455</v>
      </c>
      <c r="J17" s="96">
        <f t="shared" si="1"/>
        <v>0.21647598582960684</v>
      </c>
    </row>
    <row r="18" spans="1:10" x14ac:dyDescent="0.25">
      <c r="H18" s="503">
        <f>SUM(H3:H16)</f>
        <v>41893</v>
      </c>
    </row>
    <row r="19" spans="1:10" x14ac:dyDescent="0.25">
      <c r="D19" s="107"/>
      <c r="H19" s="166">
        <v>7.6499999999999999E-2</v>
      </c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K26"/>
  <sheetViews>
    <sheetView zoomScaleNormal="100" workbookViewId="0">
      <selection activeCell="D20" sqref="D20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123" hidden="1" customWidth="1"/>
    <col min="6" max="6" width="14" hidden="1" customWidth="1"/>
    <col min="7" max="7" width="12.44140625" customWidth="1"/>
    <col min="8" max="8" width="13.33203125" style="123" bestFit="1" customWidth="1"/>
    <col min="9" max="9" width="11.5546875" customWidth="1"/>
    <col min="10" max="10" width="10.33203125" customWidth="1"/>
  </cols>
  <sheetData>
    <row r="1" spans="1:11" ht="46.8" x14ac:dyDescent="0.25">
      <c r="A1" s="84"/>
      <c r="B1" s="167" t="s">
        <v>170</v>
      </c>
      <c r="C1" s="86" t="s">
        <v>638</v>
      </c>
      <c r="D1" s="86" t="s">
        <v>642</v>
      </c>
      <c r="E1" s="168" t="str">
        <f>'[1]Planning Zoning 2020'!E1</f>
        <v>2019 Unaudited 09/30/2018</v>
      </c>
      <c r="F1" s="146" t="s">
        <v>171</v>
      </c>
      <c r="G1" s="59" t="s">
        <v>639</v>
      </c>
      <c r="H1" s="59" t="s">
        <v>640</v>
      </c>
      <c r="I1" s="59" t="s">
        <v>35</v>
      </c>
      <c r="J1" s="59" t="s">
        <v>36</v>
      </c>
    </row>
    <row r="2" spans="1:11" ht="15.6" x14ac:dyDescent="0.25">
      <c r="A2" s="169" t="s">
        <v>172</v>
      </c>
      <c r="B2" s="62" t="s">
        <v>173</v>
      </c>
      <c r="C2" s="160"/>
      <c r="D2" s="160"/>
      <c r="E2" s="170"/>
      <c r="F2" s="7"/>
      <c r="G2" s="66"/>
      <c r="H2" s="161"/>
      <c r="I2" s="66"/>
      <c r="J2" s="66"/>
    </row>
    <row r="3" spans="1:11" ht="15.6" x14ac:dyDescent="0.25">
      <c r="A3" s="169"/>
      <c r="B3" s="62"/>
      <c r="C3" s="160"/>
      <c r="D3" s="160"/>
      <c r="E3" s="170"/>
      <c r="F3" s="7"/>
      <c r="G3" s="66"/>
      <c r="H3" s="161"/>
      <c r="I3" s="66"/>
      <c r="J3" s="66"/>
    </row>
    <row r="4" spans="1:11" hidden="1" x14ac:dyDescent="0.25">
      <c r="A4" s="99" t="s">
        <v>39</v>
      </c>
      <c r="B4" s="68" t="s">
        <v>174</v>
      </c>
      <c r="C4" s="171"/>
      <c r="D4" s="92"/>
      <c r="E4" s="92"/>
      <c r="F4" s="92"/>
      <c r="G4" s="171"/>
      <c r="H4" s="474"/>
      <c r="I4" s="20">
        <f>H4-C4</f>
        <v>0</v>
      </c>
      <c r="J4" s="96" t="e">
        <f>I4/C4</f>
        <v>#DIV/0!</v>
      </c>
    </row>
    <row r="5" spans="1:11" x14ac:dyDescent="0.25">
      <c r="A5" s="67" t="s">
        <v>41</v>
      </c>
      <c r="B5" s="68" t="s">
        <v>175</v>
      </c>
      <c r="C5" s="92">
        <v>12000</v>
      </c>
      <c r="D5" s="92">
        <v>1364</v>
      </c>
      <c r="E5" s="92"/>
      <c r="F5" s="92"/>
      <c r="G5" s="92">
        <v>12000</v>
      </c>
      <c r="H5" s="471">
        <v>0</v>
      </c>
      <c r="I5" s="20">
        <f t="shared" ref="I5:I22" si="0">H5-C5</f>
        <v>-12000</v>
      </c>
      <c r="J5" s="96">
        <f t="shared" ref="J5:J22" si="1">I5/C5</f>
        <v>-1</v>
      </c>
      <c r="K5" t="s">
        <v>674</v>
      </c>
    </row>
    <row r="6" spans="1:11" x14ac:dyDescent="0.25">
      <c r="A6" s="67" t="s">
        <v>48</v>
      </c>
      <c r="B6" s="68" t="s">
        <v>49</v>
      </c>
      <c r="C6" s="92">
        <v>918</v>
      </c>
      <c r="D6" s="92">
        <v>101</v>
      </c>
      <c r="E6" s="92"/>
      <c r="F6" s="92"/>
      <c r="G6" s="92">
        <v>918</v>
      </c>
      <c r="H6" s="472">
        <v>0</v>
      </c>
      <c r="I6" s="20">
        <f t="shared" si="0"/>
        <v>-918</v>
      </c>
      <c r="J6" s="96">
        <f t="shared" si="1"/>
        <v>-1</v>
      </c>
    </row>
    <row r="7" spans="1:11" hidden="1" x14ac:dyDescent="0.25">
      <c r="A7" s="67" t="s">
        <v>176</v>
      </c>
      <c r="B7" s="68" t="s">
        <v>177</v>
      </c>
      <c r="C7" s="92"/>
      <c r="D7" s="92"/>
      <c r="E7" s="69"/>
      <c r="F7" s="7"/>
      <c r="G7" s="92"/>
      <c r="H7" s="474"/>
      <c r="I7" s="20">
        <f t="shared" si="0"/>
        <v>0</v>
      </c>
      <c r="J7" s="96" t="e">
        <f t="shared" si="1"/>
        <v>#DIV/0!</v>
      </c>
    </row>
    <row r="8" spans="1:11" hidden="1" x14ac:dyDescent="0.25">
      <c r="A8" s="67" t="s">
        <v>166</v>
      </c>
      <c r="B8" s="68" t="s">
        <v>178</v>
      </c>
      <c r="C8" s="92"/>
      <c r="D8" s="92"/>
      <c r="E8" s="69"/>
      <c r="F8" s="7"/>
      <c r="G8" s="92"/>
      <c r="H8" s="474"/>
      <c r="I8" s="20">
        <f t="shared" si="0"/>
        <v>0</v>
      </c>
      <c r="J8" s="96" t="e">
        <f t="shared" si="1"/>
        <v>#DIV/0!</v>
      </c>
    </row>
    <row r="9" spans="1:11" hidden="1" x14ac:dyDescent="0.25">
      <c r="A9" s="67"/>
      <c r="B9" s="68" t="s">
        <v>179</v>
      </c>
      <c r="C9" s="92"/>
      <c r="D9" s="92"/>
      <c r="E9" s="69"/>
      <c r="F9" s="7"/>
      <c r="G9" s="92"/>
      <c r="H9" s="476"/>
      <c r="I9" s="20">
        <f t="shared" si="0"/>
        <v>0</v>
      </c>
      <c r="J9" s="96" t="e">
        <f t="shared" si="1"/>
        <v>#DIV/0!</v>
      </c>
    </row>
    <row r="10" spans="1:11" ht="12.75" hidden="1" customHeight="1" x14ac:dyDescent="0.25">
      <c r="A10" s="67" t="s">
        <v>180</v>
      </c>
      <c r="B10" s="68" t="s">
        <v>181</v>
      </c>
      <c r="C10" s="92"/>
      <c r="D10" s="92"/>
      <c r="E10" s="69"/>
      <c r="F10" s="7"/>
      <c r="G10" s="92"/>
      <c r="H10" s="472"/>
      <c r="I10" s="20">
        <f t="shared" si="0"/>
        <v>0</v>
      </c>
      <c r="J10" s="96" t="e">
        <f t="shared" si="1"/>
        <v>#DIV/0!</v>
      </c>
    </row>
    <row r="11" spans="1:11" hidden="1" x14ac:dyDescent="0.25">
      <c r="A11" s="67"/>
      <c r="B11" s="68" t="s">
        <v>182</v>
      </c>
      <c r="C11" s="92"/>
      <c r="D11" s="92"/>
      <c r="E11" s="69"/>
      <c r="F11" s="7"/>
      <c r="G11" s="92"/>
      <c r="H11" s="472"/>
      <c r="I11" s="20"/>
      <c r="J11" s="96"/>
    </row>
    <row r="12" spans="1:11" hidden="1" x14ac:dyDescent="0.25">
      <c r="A12" s="67" t="s">
        <v>54</v>
      </c>
      <c r="B12" s="68" t="s">
        <v>684</v>
      </c>
      <c r="C12" s="92"/>
      <c r="D12" s="92"/>
      <c r="E12" s="69"/>
      <c r="F12" s="7"/>
      <c r="G12" s="92"/>
      <c r="H12" s="472"/>
      <c r="I12" s="20"/>
      <c r="J12" s="96"/>
    </row>
    <row r="13" spans="1:11" x14ac:dyDescent="0.25">
      <c r="A13" s="67" t="s">
        <v>183</v>
      </c>
      <c r="B13" s="68" t="s">
        <v>184</v>
      </c>
      <c r="C13" s="92">
        <v>1500</v>
      </c>
      <c r="D13" s="92">
        <v>552</v>
      </c>
      <c r="E13" s="69"/>
      <c r="F13" s="151"/>
      <c r="G13" s="92">
        <v>1500</v>
      </c>
      <c r="H13" s="472">
        <v>1500</v>
      </c>
      <c r="I13" s="20">
        <f t="shared" si="0"/>
        <v>0</v>
      </c>
      <c r="J13" s="96">
        <f t="shared" si="1"/>
        <v>0</v>
      </c>
    </row>
    <row r="14" spans="1:11" x14ac:dyDescent="0.25">
      <c r="A14" s="67" t="s">
        <v>185</v>
      </c>
      <c r="B14" s="68" t="s">
        <v>186</v>
      </c>
      <c r="C14" s="92">
        <v>10250</v>
      </c>
      <c r="D14" s="92">
        <v>8395.0499999999993</v>
      </c>
      <c r="E14" s="69"/>
      <c r="F14" s="7"/>
      <c r="G14" s="92">
        <v>10250</v>
      </c>
      <c r="H14" s="471">
        <v>10250</v>
      </c>
      <c r="I14" s="20">
        <f t="shared" si="0"/>
        <v>0</v>
      </c>
      <c r="J14" s="96">
        <f t="shared" si="1"/>
        <v>0</v>
      </c>
    </row>
    <row r="15" spans="1:11" x14ac:dyDescent="0.25">
      <c r="A15" s="67" t="s">
        <v>187</v>
      </c>
      <c r="B15" s="68" t="s">
        <v>188</v>
      </c>
      <c r="C15" s="92">
        <v>24500</v>
      </c>
      <c r="D15" s="92">
        <v>13946.57</v>
      </c>
      <c r="E15" s="69"/>
      <c r="F15" s="151"/>
      <c r="G15" s="92">
        <v>24500</v>
      </c>
      <c r="H15" s="471">
        <v>16000</v>
      </c>
      <c r="I15" s="20">
        <f t="shared" si="0"/>
        <v>-8500</v>
      </c>
      <c r="J15" s="96">
        <f t="shared" si="1"/>
        <v>-0.34693877551020408</v>
      </c>
      <c r="K15" t="s">
        <v>676</v>
      </c>
    </row>
    <row r="16" spans="1:11" s="28" customFormat="1" x14ac:dyDescent="0.25">
      <c r="A16" s="173" t="s">
        <v>189</v>
      </c>
      <c r="B16" s="174" t="s">
        <v>190</v>
      </c>
      <c r="C16" s="171">
        <v>80000</v>
      </c>
      <c r="D16" s="171">
        <v>39538.78</v>
      </c>
      <c r="E16" s="72"/>
      <c r="F16" s="175"/>
      <c r="G16" s="171">
        <v>80000</v>
      </c>
      <c r="H16" s="472">
        <v>80000</v>
      </c>
      <c r="I16" s="20">
        <f t="shared" si="0"/>
        <v>0</v>
      </c>
      <c r="J16" s="96">
        <f t="shared" si="1"/>
        <v>0</v>
      </c>
      <c r="K16" s="28" t="s">
        <v>675</v>
      </c>
    </row>
    <row r="17" spans="1:10" x14ac:dyDescent="0.25">
      <c r="A17" s="67" t="s">
        <v>58</v>
      </c>
      <c r="B17" s="68" t="s">
        <v>191</v>
      </c>
      <c r="C17" s="171">
        <v>8000</v>
      </c>
      <c r="D17" s="171">
        <v>4320</v>
      </c>
      <c r="E17" s="72"/>
      <c r="F17" s="175"/>
      <c r="G17" s="171">
        <v>8000</v>
      </c>
      <c r="H17" s="471">
        <v>8000</v>
      </c>
      <c r="I17" s="20">
        <f t="shared" si="0"/>
        <v>0</v>
      </c>
      <c r="J17" s="96">
        <f t="shared" si="1"/>
        <v>0</v>
      </c>
    </row>
    <row r="18" spans="1:10" x14ac:dyDescent="0.25">
      <c r="A18" s="67" t="s">
        <v>130</v>
      </c>
      <c r="B18" s="68" t="s">
        <v>131</v>
      </c>
      <c r="C18" s="92">
        <v>4000</v>
      </c>
      <c r="D18" s="92">
        <v>4819.25</v>
      </c>
      <c r="E18" s="69"/>
      <c r="F18" s="7"/>
      <c r="G18" s="92">
        <v>4000</v>
      </c>
      <c r="H18" s="472">
        <v>6000</v>
      </c>
      <c r="I18" s="20">
        <f t="shared" si="0"/>
        <v>2000</v>
      </c>
      <c r="J18" s="96">
        <f t="shared" si="1"/>
        <v>0.5</v>
      </c>
    </row>
    <row r="19" spans="1:10" x14ac:dyDescent="0.25">
      <c r="A19" s="67" t="s">
        <v>192</v>
      </c>
      <c r="B19" s="68" t="s">
        <v>193</v>
      </c>
      <c r="C19" s="92">
        <v>2000</v>
      </c>
      <c r="D19" s="92">
        <v>1892.92</v>
      </c>
      <c r="E19" s="69"/>
      <c r="F19" s="7"/>
      <c r="G19" s="92">
        <v>2000</v>
      </c>
      <c r="H19" s="471">
        <v>2000</v>
      </c>
      <c r="I19" s="20">
        <f t="shared" si="0"/>
        <v>0</v>
      </c>
      <c r="J19" s="96">
        <f t="shared" si="1"/>
        <v>0</v>
      </c>
    </row>
    <row r="20" spans="1:10" x14ac:dyDescent="0.25">
      <c r="A20" s="67" t="s">
        <v>76</v>
      </c>
      <c r="B20" s="68" t="s">
        <v>194</v>
      </c>
      <c r="C20" s="92"/>
      <c r="D20" s="92"/>
      <c r="E20" s="69"/>
      <c r="F20" s="151"/>
      <c r="G20" s="92"/>
      <c r="H20" s="472"/>
      <c r="I20" s="20">
        <f t="shared" si="0"/>
        <v>0</v>
      </c>
      <c r="J20" s="96"/>
    </row>
    <row r="21" spans="1:10" x14ac:dyDescent="0.25">
      <c r="A21" s="67"/>
      <c r="B21" s="68" t="s">
        <v>195</v>
      </c>
      <c r="C21" s="92">
        <v>5000</v>
      </c>
      <c r="D21" s="92">
        <v>0</v>
      </c>
      <c r="E21" s="69"/>
      <c r="F21" s="151"/>
      <c r="G21" s="92">
        <v>5000</v>
      </c>
      <c r="H21" s="472">
        <v>5000</v>
      </c>
      <c r="I21" s="20">
        <f t="shared" si="0"/>
        <v>0</v>
      </c>
      <c r="J21" s="96"/>
    </row>
    <row r="22" spans="1:10" ht="15.6" x14ac:dyDescent="0.3">
      <c r="A22" s="169" t="s">
        <v>88</v>
      </c>
      <c r="B22" s="62" t="s">
        <v>173</v>
      </c>
      <c r="C22" s="101">
        <f>SUM(C4:C21)</f>
        <v>148168</v>
      </c>
      <c r="D22" s="101">
        <f>SUM(D4:D21)</f>
        <v>74929.569999999992</v>
      </c>
      <c r="E22" s="77">
        <f>SUM(E4:E20)</f>
        <v>0</v>
      </c>
      <c r="F22" s="7"/>
      <c r="G22" s="176">
        <f>SUM(G4:G21)</f>
        <v>148168</v>
      </c>
      <c r="H22" s="177">
        <f>SUM(H4:H21)</f>
        <v>128750</v>
      </c>
      <c r="I22" s="20">
        <f t="shared" si="0"/>
        <v>-19418</v>
      </c>
      <c r="J22" s="96">
        <f t="shared" si="1"/>
        <v>-0.13105393877220453</v>
      </c>
    </row>
    <row r="23" spans="1:10" x14ac:dyDescent="0.25">
      <c r="B23" s="79"/>
      <c r="C23" s="103"/>
      <c r="D23" s="103"/>
      <c r="E23" s="178"/>
      <c r="I23" s="179"/>
    </row>
    <row r="24" spans="1:10" x14ac:dyDescent="0.25">
      <c r="C24" s="105"/>
      <c r="D24" s="180"/>
      <c r="E24" s="106"/>
    </row>
    <row r="26" spans="1:10" x14ac:dyDescent="0.25">
      <c r="H26" s="166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2023 Budget</vt:lpstr>
      <vt:lpstr>2023 Budget Summary</vt:lpstr>
      <vt:lpstr>Executive 2023</vt:lpstr>
      <vt:lpstr>Town Clerk 2023</vt:lpstr>
      <vt:lpstr>Finance-Tax Collecting 2023</vt:lpstr>
      <vt:lpstr>Real Property Appr 2023</vt:lpstr>
      <vt:lpstr>Legal 2023</vt:lpstr>
      <vt:lpstr>Planning Zoning 2023</vt:lpstr>
      <vt:lpstr>General Buildings 2023</vt:lpstr>
      <vt:lpstr>Cemeteries 2023</vt:lpstr>
      <vt:lpstr>Adv-Reg-Prop.Liab-Oth Gov 2023</vt:lpstr>
      <vt:lpstr>Police 2023</vt:lpstr>
      <vt:lpstr>Fire 2023</vt:lpstr>
      <vt:lpstr>Dispatch-BLD INSPECTION 2023</vt:lpstr>
      <vt:lpstr>Hwy 2023</vt:lpstr>
      <vt:lpstr> St Lighting 2023</vt:lpstr>
      <vt:lpstr>Ambulance GF 2023</vt:lpstr>
      <vt:lpstr>Health 2023</vt:lpstr>
      <vt:lpstr>Welfare 2023</vt:lpstr>
      <vt:lpstr>Parks 2023</vt:lpstr>
      <vt:lpstr>Library 2023</vt:lpstr>
      <vt:lpstr>CULTURE-CONS COMM 2023</vt:lpstr>
      <vt:lpstr>Debt Service GF 2023</vt:lpstr>
      <vt:lpstr>Parks &amp; Rec spec 2023</vt:lpstr>
      <vt:lpstr> Highway Revolving 2023</vt:lpstr>
      <vt:lpstr>Revenue est. 2023</vt:lpstr>
      <vt:lpstr>Warrant Articles</vt:lpstr>
      <vt:lpstr>' Highway Revolving 2023'!Print_Area</vt:lpstr>
      <vt:lpstr>' St Lighting 2023'!Print_Area</vt:lpstr>
      <vt:lpstr>'2023 Budget'!Print_Area</vt:lpstr>
      <vt:lpstr>'2023 Budget Summary'!Print_Area</vt:lpstr>
      <vt:lpstr>'Adv-Reg-Prop.Liab-Oth Gov 2023'!Print_Area</vt:lpstr>
      <vt:lpstr>'Ambulance GF 2023'!Print_Area</vt:lpstr>
      <vt:lpstr>'Cemeteries 2023'!Print_Area</vt:lpstr>
      <vt:lpstr>'CULTURE-CONS COMM 2023'!Print_Area</vt:lpstr>
      <vt:lpstr>'Debt Service GF 2023'!Print_Area</vt:lpstr>
      <vt:lpstr>'Dispatch-BLD INSPECTION 2023'!Print_Area</vt:lpstr>
      <vt:lpstr>'Executive 2023'!Print_Area</vt:lpstr>
      <vt:lpstr>'Finance-Tax Collecting 2023'!Print_Area</vt:lpstr>
      <vt:lpstr>'Fire 2023'!Print_Area</vt:lpstr>
      <vt:lpstr>'General Buildings 2023'!Print_Area</vt:lpstr>
      <vt:lpstr>'Health 2023'!Print_Area</vt:lpstr>
      <vt:lpstr>'Hwy 2023'!Print_Area</vt:lpstr>
      <vt:lpstr>'Legal 2023'!Print_Area</vt:lpstr>
      <vt:lpstr>'Library 2023'!Print_Area</vt:lpstr>
      <vt:lpstr>'Parks &amp; Rec spec 2023'!Print_Area</vt:lpstr>
      <vt:lpstr>'Parks 2023'!Print_Area</vt:lpstr>
      <vt:lpstr>'Planning Zoning 2023'!Print_Area</vt:lpstr>
      <vt:lpstr>'Police 2023'!Print_Area</vt:lpstr>
      <vt:lpstr>'Real Property Appr 2023'!Print_Area</vt:lpstr>
      <vt:lpstr>'Revenue est. 2023'!Print_Area</vt:lpstr>
      <vt:lpstr>'Town Clerk 2023'!Print_Area</vt:lpstr>
      <vt:lpstr>'Warrant Articles'!Print_Area</vt:lpstr>
      <vt:lpstr>'Welfare 2023'!Print_Area</vt:lpstr>
      <vt:lpstr>' Highway Revolving 2023'!Print_Titles</vt:lpstr>
      <vt:lpstr>'2023 Budget Summary'!Print_Titles</vt:lpstr>
      <vt:lpstr>'Adv-Reg-Prop.Liab-Oth Gov 2023'!Print_Titles</vt:lpstr>
      <vt:lpstr>'Cemeteries 2023'!Print_Titles</vt:lpstr>
      <vt:lpstr>'Executive 2023'!Print_Titles</vt:lpstr>
      <vt:lpstr>'Finance-Tax Collecting 2023'!Print_Titles</vt:lpstr>
      <vt:lpstr>'Fire 2023'!Print_Titles</vt:lpstr>
      <vt:lpstr>'General Buildings 2023'!Print_Titles</vt:lpstr>
      <vt:lpstr>'Health 2023'!Print_Titles</vt:lpstr>
      <vt:lpstr>'Hwy 2023'!Print_Titles</vt:lpstr>
      <vt:lpstr>'Library 2023'!Print_Titles</vt:lpstr>
      <vt:lpstr>'Parks &amp; Rec spec 2023'!Print_Titles</vt:lpstr>
      <vt:lpstr>'Parks 2023'!Print_Titles</vt:lpstr>
      <vt:lpstr>'Police 2023'!Print_Titles</vt:lpstr>
      <vt:lpstr>'Town Clerk 2023'!Print_Titles</vt:lpstr>
      <vt:lpstr>'Welfare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2022-12-19T22:35:33Z</cp:lastPrinted>
  <dcterms:created xsi:type="dcterms:W3CDTF">2020-11-09T18:22:29Z</dcterms:created>
  <dcterms:modified xsi:type="dcterms:W3CDTF">2023-01-05T00:15:08Z</dcterms:modified>
</cp:coreProperties>
</file>