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ritz\Desktop\2024 Town Meeting\"/>
    </mc:Choice>
  </mc:AlternateContent>
  <xr:revisionPtr revIDLastSave="0" documentId="13_ncr:1_{71B9D005-DA49-40B0-92FB-9474E9607D51}" xr6:coauthVersionLast="47" xr6:coauthVersionMax="47" xr10:uidLastSave="{00000000-0000-0000-0000-000000000000}"/>
  <bookViews>
    <workbookView xWindow="-120" yWindow="-120" windowWidth="29040" windowHeight="15720" tabRatio="649" firstSheet="17" activeTab="26" xr2:uid="{9737A5D2-BEF7-49A4-A359-545EDCA9F4A4}"/>
  </bookViews>
  <sheets>
    <sheet name="2024 Budget" sheetId="1" r:id="rId1"/>
    <sheet name="2024 Budget Summary" sheetId="30" r:id="rId2"/>
    <sheet name="Executive " sheetId="3" r:id="rId3"/>
    <sheet name="Town Clerk " sheetId="4" r:id="rId4"/>
    <sheet name="Finance-Tax Collecting " sheetId="5" r:id="rId5"/>
    <sheet name="Real Property Appr" sheetId="6" r:id="rId6"/>
    <sheet name="Legal" sheetId="7" r:id="rId7"/>
    <sheet name="Planning Zoning " sheetId="8" r:id="rId8"/>
    <sheet name="General Buildings" sheetId="9" r:id="rId9"/>
    <sheet name="Cemeteries " sheetId="29" r:id="rId10"/>
    <sheet name="Adv-Reg-Prop.Liab-Oth Gov " sheetId="10" r:id="rId11"/>
    <sheet name="Police " sheetId="11" r:id="rId12"/>
    <sheet name="Fire " sheetId="12" r:id="rId13"/>
    <sheet name="Dispatch-BLD INSPECTION " sheetId="13" r:id="rId14"/>
    <sheet name="Hwy " sheetId="14" r:id="rId15"/>
    <sheet name=" St Lighting" sheetId="15" r:id="rId16"/>
    <sheet name="Ambulance GF " sheetId="16" r:id="rId17"/>
    <sheet name="Health" sheetId="27" r:id="rId18"/>
    <sheet name="Direct Assistance" sheetId="17" r:id="rId19"/>
    <sheet name="Parks " sheetId="18" r:id="rId20"/>
    <sheet name="Library " sheetId="19" r:id="rId21"/>
    <sheet name="CULTURE-CONS COMM " sheetId="20" r:id="rId22"/>
    <sheet name="Debt Service GF" sheetId="21" r:id="rId23"/>
    <sheet name="Parks &amp; Rec spec" sheetId="22" r:id="rId24"/>
    <sheet name=" Highway Revolving 2023" sheetId="23" state="hidden" r:id="rId25"/>
    <sheet name="Revenue est. 2023" sheetId="24" r:id="rId26"/>
    <sheet name="Warrant Articles" sheetId="25" r:id="rId27"/>
  </sheets>
  <externalReferences>
    <externalReference r:id="rId28"/>
  </externalReferences>
  <definedNames>
    <definedName name="_xlnm.Print_Area" localSheetId="24">' Highway Revolving 2023'!$A$34:$I$63</definedName>
    <definedName name="_xlnm.Print_Area" localSheetId="15">' St Lighting'!$A$1:$J$4</definedName>
    <definedName name="_xlnm.Print_Area" localSheetId="0">'2024 Budget'!$A$5:$N$33</definedName>
    <definedName name="_xlnm.Print_Area" localSheetId="1">'2024 Budget Summary'!$A$1:$J$47</definedName>
    <definedName name="_xlnm.Print_Area" localSheetId="10">'Adv-Reg-Prop.Liab-Oth Gov '!$A$1:$H$24</definedName>
    <definedName name="_xlnm.Print_Area" localSheetId="16">'Ambulance GF '!$A$1:$J$22</definedName>
    <definedName name="_xlnm.Print_Area" localSheetId="9">'Cemeteries '!$A$1:$J$12</definedName>
    <definedName name="_xlnm.Print_Area" localSheetId="21">'CULTURE-CONS COMM '!$A$1:$J$10</definedName>
    <definedName name="_xlnm.Print_Area" localSheetId="22">'Debt Service GF'!$A$1:$J$20</definedName>
    <definedName name="_xlnm.Print_Area" localSheetId="18">'Direct Assistance'!$A$1:$J$13</definedName>
    <definedName name="_xlnm.Print_Area" localSheetId="13">'Dispatch-BLD INSPECTION '!$A$1:$J$16</definedName>
    <definedName name="_xlnm.Print_Area" localSheetId="2">'Executive '!$A$1:$J$30</definedName>
    <definedName name="_xlnm.Print_Area" localSheetId="4">'Finance-Tax Collecting '!$A$1:$L$19</definedName>
    <definedName name="_xlnm.Print_Area" localSheetId="12">'Fire '!$A$1:$J$28</definedName>
    <definedName name="_xlnm.Print_Area" localSheetId="8">'General Buildings'!$A$1:$J$21</definedName>
    <definedName name="_xlnm.Print_Area" localSheetId="17">Health!$A$1:$J$8</definedName>
    <definedName name="_xlnm.Print_Area" localSheetId="14">'Hwy '!$A$1:$K$59</definedName>
    <definedName name="_xlnm.Print_Area" localSheetId="6">Legal!$A$1:$J$8</definedName>
    <definedName name="_xlnm.Print_Area" localSheetId="20">'Library '!$A$1:$J$5</definedName>
    <definedName name="_xlnm.Print_Area" localSheetId="19">'Parks '!$A$1:$J$18</definedName>
    <definedName name="_xlnm.Print_Area" localSheetId="23">'Parks &amp; Rec spec'!$A$34:$I$66</definedName>
    <definedName name="_xlnm.Print_Area" localSheetId="7">'Planning Zoning '!$A$1:$J$17</definedName>
    <definedName name="_xlnm.Print_Area" localSheetId="11">'Police '!$A$1:$J$30</definedName>
    <definedName name="_xlnm.Print_Area" localSheetId="5">'Real Property Appr'!$A$1:$H$13</definedName>
    <definedName name="_xlnm.Print_Area" localSheetId="25">'Revenue est. 2023'!$A$1:$F$93</definedName>
    <definedName name="_xlnm.Print_Area" localSheetId="3">'Town Clerk '!$A$1:$J$20</definedName>
    <definedName name="_xlnm.Print_Area" localSheetId="26">'Warrant Articles'!$A$1:$C$37</definedName>
    <definedName name="_xlnm.Print_Titles" localSheetId="24">' Highway Revolving 2023'!$18:$19</definedName>
    <definedName name="_xlnm.Print_Titles" localSheetId="1">'2024 Budget Summary'!$1:$2</definedName>
    <definedName name="_xlnm.Print_Titles" localSheetId="10">'Adv-Reg-Prop.Liab-Oth Gov '!$20:$20</definedName>
    <definedName name="_xlnm.Print_Titles" localSheetId="9">'Cemeteries '!$1:$2</definedName>
    <definedName name="_xlnm.Print_Titles" localSheetId="18">'Direct Assistance'!$1:$2</definedName>
    <definedName name="_xlnm.Print_Titles" localSheetId="2">'Executive '!$1:$2</definedName>
    <definedName name="_xlnm.Print_Titles" localSheetId="4">'Finance-Tax Collecting '!$1:$2</definedName>
    <definedName name="_xlnm.Print_Titles" localSheetId="12">'Fire '!$1:$1</definedName>
    <definedName name="_xlnm.Print_Titles" localSheetId="8">'General Buildings'!$1:$2</definedName>
    <definedName name="_xlnm.Print_Titles" localSheetId="17">Health!$1:$2</definedName>
    <definedName name="_xlnm.Print_Titles" localSheetId="14">'Hwy '!$1:$2</definedName>
    <definedName name="_xlnm.Print_Titles" localSheetId="20">'Library '!$2:$2</definedName>
    <definedName name="_xlnm.Print_Titles" localSheetId="19">'Parks '!$1:$2</definedName>
    <definedName name="_xlnm.Print_Titles" localSheetId="23">'Parks &amp; Rec spec'!$18:$19</definedName>
    <definedName name="_xlnm.Print_Titles" localSheetId="11">'Police '!$1:$2</definedName>
    <definedName name="_xlnm.Print_Titles" localSheetId="3">'Town Clerk 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24" l="1"/>
  <c r="B33" i="25"/>
  <c r="C31" i="25"/>
  <c r="C33" i="25"/>
  <c r="J3" i="30"/>
  <c r="G46" i="30"/>
  <c r="G45" i="30"/>
  <c r="C30" i="30"/>
  <c r="C28" i="30"/>
  <c r="C27" i="30"/>
  <c r="C24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C4" i="30"/>
  <c r="C3" i="30"/>
  <c r="D30" i="3" l="1"/>
  <c r="E30" i="3"/>
  <c r="F30" i="3"/>
  <c r="G30" i="3"/>
  <c r="L6" i="7"/>
  <c r="B20" i="25"/>
  <c r="C17" i="25"/>
  <c r="C18" i="25"/>
  <c r="C25" i="25"/>
  <c r="C4" i="25"/>
  <c r="E79" i="24" l="1"/>
  <c r="F79" i="24"/>
  <c r="H40" i="22" l="1"/>
  <c r="H41" i="22"/>
  <c r="H42" i="22"/>
  <c r="H37" i="22"/>
  <c r="G8" i="21"/>
  <c r="J45" i="30"/>
  <c r="J47" i="30" s="1"/>
  <c r="J22" i="30"/>
  <c r="O6" i="29"/>
  <c r="I8" i="29" l="1"/>
  <c r="J8" i="29" s="1"/>
  <c r="N4" i="14"/>
  <c r="G4" i="13" l="1"/>
  <c r="H4" i="13"/>
  <c r="H18" i="18"/>
  <c r="K3" i="27"/>
  <c r="H59" i="14"/>
  <c r="J3" i="14"/>
  <c r="K3" i="14" s="1"/>
  <c r="S4" i="5"/>
  <c r="G15" i="10"/>
  <c r="G16" i="10"/>
  <c r="G17" i="10"/>
  <c r="G18" i="10"/>
  <c r="G14" i="10"/>
  <c r="F19" i="10"/>
  <c r="G19" i="10" s="1"/>
  <c r="F10" i="10"/>
  <c r="L9" i="13" l="1"/>
  <c r="H8" i="13"/>
  <c r="L8" i="13"/>
  <c r="I12" i="11" l="1"/>
  <c r="L7" i="11"/>
  <c r="L4" i="11" l="1"/>
  <c r="M4" i="11" s="1"/>
  <c r="H5" i="17" l="1"/>
  <c r="H4" i="17"/>
  <c r="H8" i="8"/>
  <c r="H7" i="8"/>
  <c r="Q7" i="3"/>
  <c r="Q10" i="3" s="1"/>
  <c r="Q9" i="3" l="1"/>
  <c r="D4" i="13"/>
  <c r="I4" i="29"/>
  <c r="I7" i="3"/>
  <c r="I3" i="3"/>
  <c r="I4" i="3"/>
  <c r="I5" i="3"/>
  <c r="I6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9" i="3"/>
  <c r="C19" i="25"/>
  <c r="C15" i="25"/>
  <c r="I4" i="27"/>
  <c r="I5" i="27"/>
  <c r="I6" i="27"/>
  <c r="I7" i="27"/>
  <c r="I3" i="27"/>
  <c r="D8" i="27"/>
  <c r="I6" i="11"/>
  <c r="J6" i="11" s="1"/>
  <c r="I7" i="11"/>
  <c r="J7" i="11" s="1"/>
  <c r="I8" i="11"/>
  <c r="J8" i="11" s="1"/>
  <c r="I10" i="11"/>
  <c r="J10" i="11" s="1"/>
  <c r="I11" i="11"/>
  <c r="J11" i="11" s="1"/>
  <c r="J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J25" i="11" s="1"/>
  <c r="I26" i="11"/>
  <c r="J26" i="11" s="1"/>
  <c r="I27" i="11"/>
  <c r="I28" i="11"/>
  <c r="I5" i="8"/>
  <c r="I6" i="8"/>
  <c r="I7" i="8"/>
  <c r="I8" i="8"/>
  <c r="J8" i="8" s="1"/>
  <c r="I9" i="8"/>
  <c r="J9" i="8" s="1"/>
  <c r="H64" i="22"/>
  <c r="I64" i="22" s="1"/>
  <c r="H17" i="8"/>
  <c r="I26" i="30"/>
  <c r="I29" i="30"/>
  <c r="J26" i="30"/>
  <c r="J29" i="30"/>
  <c r="G3" i="10"/>
  <c r="H3" i="10" s="1"/>
  <c r="E28" i="30" l="1"/>
  <c r="E27" i="30"/>
  <c r="C25" i="30"/>
  <c r="E25" i="30"/>
  <c r="E24" i="30"/>
  <c r="E19" i="30"/>
  <c r="E17" i="30"/>
  <c r="E16" i="30"/>
  <c r="B15" i="30"/>
  <c r="D15" i="30"/>
  <c r="E15" i="30"/>
  <c r="F15" i="30"/>
  <c r="H26" i="30"/>
  <c r="H29" i="30"/>
  <c r="E9" i="30"/>
  <c r="G8" i="30"/>
  <c r="H4" i="20"/>
  <c r="N55" i="22"/>
  <c r="G45" i="22"/>
  <c r="E8" i="30" l="1"/>
  <c r="J8" i="30"/>
  <c r="G8" i="27"/>
  <c r="D13" i="17"/>
  <c r="D59" i="14"/>
  <c r="D10" i="10"/>
  <c r="J56" i="14"/>
  <c r="K56" i="14" s="1"/>
  <c r="E10" i="10"/>
  <c r="D11" i="30" s="1"/>
  <c r="I4" i="17"/>
  <c r="I5" i="17"/>
  <c r="I6" i="17"/>
  <c r="I7" i="17"/>
  <c r="I8" i="17"/>
  <c r="I9" i="17"/>
  <c r="I10" i="17"/>
  <c r="I3" i="17"/>
  <c r="J3" i="17" s="1"/>
  <c r="D21" i="9"/>
  <c r="D27" i="30" l="1"/>
  <c r="F27" i="30"/>
  <c r="G8" i="10"/>
  <c r="H8" i="10" s="1"/>
  <c r="I52" i="23"/>
  <c r="B35" i="30"/>
  <c r="G11" i="30" l="1"/>
  <c r="E11" i="30"/>
  <c r="C87" i="24"/>
  <c r="F69" i="24"/>
  <c r="F61" i="24"/>
  <c r="F32" i="24"/>
  <c r="F11" i="24"/>
  <c r="H11" i="30" l="1"/>
  <c r="J11" i="30"/>
  <c r="J7" i="17"/>
  <c r="C8" i="27"/>
  <c r="B27" i="30" s="1"/>
  <c r="J58" i="14"/>
  <c r="K58" i="14" s="1"/>
  <c r="J55" i="14"/>
  <c r="K55" i="14" s="1"/>
  <c r="J54" i="14"/>
  <c r="K54" i="14" s="1"/>
  <c r="C10" i="10"/>
  <c r="B11" i="30" s="1"/>
  <c r="I11" i="30" s="1"/>
  <c r="H15" i="21"/>
  <c r="G15" i="21"/>
  <c r="D15" i="21"/>
  <c r="C15" i="21"/>
  <c r="H7" i="20"/>
  <c r="G7" i="20"/>
  <c r="H17" i="16"/>
  <c r="G17" i="16"/>
  <c r="H6" i="13"/>
  <c r="G6" i="13"/>
  <c r="F12" i="10"/>
  <c r="F20" i="10" s="1"/>
  <c r="E12" i="10"/>
  <c r="E20" i="10" s="1"/>
  <c r="E2" i="30"/>
  <c r="G59" i="14" l="1"/>
  <c r="C30" i="11"/>
  <c r="I6" i="9"/>
  <c r="J6" i="9" s="1"/>
  <c r="I7" i="9"/>
  <c r="J7" i="9" s="1"/>
  <c r="I8" i="9"/>
  <c r="J8" i="9" s="1"/>
  <c r="I9" i="9"/>
  <c r="J9" i="9" s="1"/>
  <c r="I3" i="9"/>
  <c r="J3" i="9" s="1"/>
  <c r="I11" i="29"/>
  <c r="J11" i="29" s="1"/>
  <c r="H12" i="29"/>
  <c r="G10" i="30" s="1"/>
  <c r="G12" i="29"/>
  <c r="D10" i="30" s="1"/>
  <c r="E12" i="29"/>
  <c r="D12" i="29"/>
  <c r="C12" i="29"/>
  <c r="I10" i="29"/>
  <c r="J10" i="29" s="1"/>
  <c r="I9" i="29"/>
  <c r="J9" i="29" s="1"/>
  <c r="I7" i="29"/>
  <c r="J7" i="29" s="1"/>
  <c r="I6" i="29"/>
  <c r="J6" i="29" s="1"/>
  <c r="I5" i="29"/>
  <c r="J5" i="29" s="1"/>
  <c r="J4" i="29"/>
  <c r="E1" i="29"/>
  <c r="G13" i="17"/>
  <c r="J7" i="27"/>
  <c r="J6" i="27"/>
  <c r="H8" i="27"/>
  <c r="G27" i="30" s="1"/>
  <c r="E8" i="27"/>
  <c r="J5" i="27"/>
  <c r="J4" i="27"/>
  <c r="J3" i="27"/>
  <c r="E1" i="27"/>
  <c r="F28" i="30" l="1"/>
  <c r="D28" i="30"/>
  <c r="B10" i="30"/>
  <c r="I10" i="30" s="1"/>
  <c r="F10" i="30"/>
  <c r="E10" i="30"/>
  <c r="J27" i="30"/>
  <c r="I27" i="30"/>
  <c r="H27" i="30"/>
  <c r="J10" i="30"/>
  <c r="H10" i="30"/>
  <c r="B14" i="30"/>
  <c r="F18" i="30"/>
  <c r="D18" i="30"/>
  <c r="I8" i="27"/>
  <c r="J8" i="27" s="1"/>
  <c r="I12" i="29"/>
  <c r="J12" i="29" s="1"/>
  <c r="D17" i="8"/>
  <c r="D19" i="5"/>
  <c r="H13" i="17"/>
  <c r="G28" i="30" s="1"/>
  <c r="I3" i="19"/>
  <c r="J28" i="30" l="1"/>
  <c r="H28" i="30"/>
  <c r="H28" i="12"/>
  <c r="G16" i="30" s="1"/>
  <c r="H30" i="11"/>
  <c r="G14" i="30" s="1"/>
  <c r="J16" i="30" l="1"/>
  <c r="I14" i="30"/>
  <c r="J14" i="30"/>
  <c r="I59" i="14"/>
  <c r="K7" i="5"/>
  <c r="L7" i="5" s="1"/>
  <c r="I19" i="4"/>
  <c r="I18" i="4"/>
  <c r="I17" i="4"/>
  <c r="I16" i="4"/>
  <c r="I15" i="4"/>
  <c r="I14" i="4"/>
  <c r="I13" i="4"/>
  <c r="I12" i="4"/>
  <c r="I11" i="4"/>
  <c r="I10" i="4"/>
  <c r="I9" i="4"/>
  <c r="I8" i="4"/>
  <c r="J8" i="4" s="1"/>
  <c r="I7" i="4"/>
  <c r="I6" i="4"/>
  <c r="I5" i="4"/>
  <c r="I4" i="4"/>
  <c r="H20" i="4"/>
  <c r="G4" i="30" s="1"/>
  <c r="J4" i="30" l="1"/>
  <c r="G4" i="20"/>
  <c r="J3" i="20"/>
  <c r="D18" i="18"/>
  <c r="I13" i="16"/>
  <c r="J13" i="16" s="1"/>
  <c r="C59" i="14"/>
  <c r="G9" i="10"/>
  <c r="G7" i="10"/>
  <c r="G6" i="10"/>
  <c r="G5" i="10"/>
  <c r="G4" i="10"/>
  <c r="D16" i="13"/>
  <c r="D28" i="12"/>
  <c r="G30" i="30"/>
  <c r="J30" i="30" s="1"/>
  <c r="I7" i="18"/>
  <c r="J7" i="18" s="1"/>
  <c r="G18" i="18"/>
  <c r="C18" i="18"/>
  <c r="B30" i="30" s="1"/>
  <c r="D30" i="30" l="1"/>
  <c r="F30" i="30"/>
  <c r="B18" i="30"/>
  <c r="I30" i="30"/>
  <c r="H30" i="30"/>
  <c r="H65" i="22"/>
  <c r="H63" i="22"/>
  <c r="H62" i="22"/>
  <c r="H61" i="22"/>
  <c r="H60" i="22"/>
  <c r="H58" i="22"/>
  <c r="H57" i="22"/>
  <c r="H56" i="22"/>
  <c r="H55" i="22"/>
  <c r="H54" i="22"/>
  <c r="H53" i="22"/>
  <c r="H52" i="22"/>
  <c r="H51" i="22"/>
  <c r="J5" i="17" l="1"/>
  <c r="J4" i="17"/>
  <c r="C13" i="17"/>
  <c r="B28" i="30" s="1"/>
  <c r="I28" i="30" s="1"/>
  <c r="I13" i="17" l="1"/>
  <c r="E19" i="10"/>
  <c r="D12" i="30" s="1"/>
  <c r="G21" i="9"/>
  <c r="D24" i="30" l="1"/>
  <c r="F24" i="30"/>
  <c r="F9" i="30"/>
  <c r="D9" i="30"/>
  <c r="G12" i="30" l="1"/>
  <c r="E12" i="30" l="1"/>
  <c r="H8" i="21"/>
  <c r="G24" i="30" s="1"/>
  <c r="J24" i="30" l="1"/>
  <c r="H24" i="30"/>
  <c r="J12" i="30"/>
  <c r="H12" i="30"/>
  <c r="G18" i="30"/>
  <c r="E59" i="14"/>
  <c r="F59" i="14"/>
  <c r="E18" i="30" s="1"/>
  <c r="J18" i="30" l="1"/>
  <c r="H18" i="30"/>
  <c r="I18" i="30"/>
  <c r="D8" i="21"/>
  <c r="C8" i="21"/>
  <c r="D19" i="10"/>
  <c r="C19" i="10"/>
  <c r="B12" i="30" s="1"/>
  <c r="I12" i="30" s="1"/>
  <c r="C21" i="9"/>
  <c r="B35" i="25"/>
  <c r="C30" i="25"/>
  <c r="C29" i="25"/>
  <c r="C28" i="25"/>
  <c r="C27" i="25"/>
  <c r="C26" i="25"/>
  <c r="C16" i="25"/>
  <c r="C14" i="25"/>
  <c r="C13" i="25"/>
  <c r="C12" i="25"/>
  <c r="C11" i="25"/>
  <c r="C10" i="25"/>
  <c r="C9" i="25"/>
  <c r="C8" i="25"/>
  <c r="C7" i="25"/>
  <c r="C6" i="25"/>
  <c r="C5" i="25"/>
  <c r="D79" i="24"/>
  <c r="D69" i="24"/>
  <c r="D61" i="24"/>
  <c r="H59" i="24"/>
  <c r="D32" i="24"/>
  <c r="D23" i="24"/>
  <c r="D11" i="24"/>
  <c r="G1" i="24"/>
  <c r="E1" i="24"/>
  <c r="G63" i="23"/>
  <c r="F63" i="23"/>
  <c r="E63" i="23"/>
  <c r="D63" i="23"/>
  <c r="C63" i="23"/>
  <c r="H62" i="23"/>
  <c r="I62" i="23" s="1"/>
  <c r="H61" i="23"/>
  <c r="I61" i="23" s="1"/>
  <c r="I60" i="23"/>
  <c r="H60" i="23"/>
  <c r="H59" i="23"/>
  <c r="I59" i="23" s="1"/>
  <c r="H58" i="23"/>
  <c r="I58" i="23" s="1"/>
  <c r="H57" i="23"/>
  <c r="I57" i="23" s="1"/>
  <c r="H56" i="23"/>
  <c r="I56" i="23" s="1"/>
  <c r="H55" i="23"/>
  <c r="I55" i="23" s="1"/>
  <c r="H54" i="23"/>
  <c r="I54" i="23" s="1"/>
  <c r="H53" i="23"/>
  <c r="I53" i="23" s="1"/>
  <c r="H52" i="23"/>
  <c r="H51" i="23"/>
  <c r="I51" i="23" s="1"/>
  <c r="H50" i="23"/>
  <c r="I50" i="23" s="1"/>
  <c r="G44" i="23"/>
  <c r="D44" i="23"/>
  <c r="C44" i="23"/>
  <c r="H43" i="23"/>
  <c r="I43" i="23" s="1"/>
  <c r="H42" i="23"/>
  <c r="I42" i="23" s="1"/>
  <c r="H41" i="23"/>
  <c r="I41" i="23" s="1"/>
  <c r="I40" i="23"/>
  <c r="H40" i="23"/>
  <c r="H39" i="23"/>
  <c r="I39" i="23" s="1"/>
  <c r="H38" i="23"/>
  <c r="I38" i="23" s="1"/>
  <c r="H37" i="23"/>
  <c r="I37" i="23" s="1"/>
  <c r="G33" i="23"/>
  <c r="F33" i="23"/>
  <c r="E33" i="23"/>
  <c r="D33" i="23"/>
  <c r="C33" i="23"/>
  <c r="B19" i="23"/>
  <c r="B33" i="23" s="1"/>
  <c r="A19" i="23"/>
  <c r="F18" i="23"/>
  <c r="G13" i="23"/>
  <c r="D13" i="23"/>
  <c r="C13" i="23"/>
  <c r="E1" i="23"/>
  <c r="E18" i="23" s="1"/>
  <c r="D1" i="23"/>
  <c r="D18" i="23" s="1"/>
  <c r="C1" i="23"/>
  <c r="C18" i="23" s="1"/>
  <c r="G66" i="22"/>
  <c r="F66" i="22"/>
  <c r="E66" i="22"/>
  <c r="D66" i="22"/>
  <c r="C66" i="22"/>
  <c r="I65" i="22"/>
  <c r="I63" i="22"/>
  <c r="I62" i="22"/>
  <c r="I61" i="22"/>
  <c r="I60" i="22"/>
  <c r="I58" i="22"/>
  <c r="I57" i="22"/>
  <c r="I56" i="22"/>
  <c r="I55" i="22"/>
  <c r="I54" i="22"/>
  <c r="I53" i="22"/>
  <c r="I52" i="22"/>
  <c r="I51" i="22"/>
  <c r="D45" i="22"/>
  <c r="C45" i="22"/>
  <c r="H44" i="22"/>
  <c r="I44" i="22" s="1"/>
  <c r="H43" i="22"/>
  <c r="I43" i="22" s="1"/>
  <c r="I42" i="22"/>
  <c r="I41" i="22"/>
  <c r="H39" i="22"/>
  <c r="I39" i="22" s="1"/>
  <c r="H38" i="22"/>
  <c r="I38" i="22" s="1"/>
  <c r="I37" i="22"/>
  <c r="G33" i="22"/>
  <c r="F33" i="22"/>
  <c r="E33" i="22"/>
  <c r="D33" i="22"/>
  <c r="C33" i="22"/>
  <c r="B19" i="22"/>
  <c r="B33" i="22" s="1"/>
  <c r="A19" i="22"/>
  <c r="F18" i="22"/>
  <c r="G13" i="22"/>
  <c r="D13" i="22"/>
  <c r="C13" i="22"/>
  <c r="E1" i="22"/>
  <c r="E18" i="22" s="1"/>
  <c r="D1" i="22"/>
  <c r="D18" i="22" s="1"/>
  <c r="C1" i="22"/>
  <c r="C18" i="22" s="1"/>
  <c r="H20" i="21"/>
  <c r="G25" i="30" s="1"/>
  <c r="G20" i="21"/>
  <c r="F20" i="21"/>
  <c r="E20" i="21"/>
  <c r="D20" i="21"/>
  <c r="C20" i="21"/>
  <c r="B25" i="30" s="1"/>
  <c r="I25" i="30" s="1"/>
  <c r="I19" i="21"/>
  <c r="I18" i="21"/>
  <c r="I17" i="21"/>
  <c r="J17" i="21" s="1"/>
  <c r="I7" i="21"/>
  <c r="J7" i="21" s="1"/>
  <c r="I6" i="21"/>
  <c r="J6" i="21" s="1"/>
  <c r="I5" i="21"/>
  <c r="I4" i="21"/>
  <c r="J4" i="21" s="1"/>
  <c r="I3" i="21"/>
  <c r="J3" i="21" s="1"/>
  <c r="F1" i="21"/>
  <c r="F15" i="21" s="1"/>
  <c r="E1" i="21"/>
  <c r="E15" i="21" s="1"/>
  <c r="H10" i="20"/>
  <c r="G23" i="30" s="1"/>
  <c r="G10" i="20"/>
  <c r="F10" i="20"/>
  <c r="E23" i="30" s="1"/>
  <c r="E10" i="20"/>
  <c r="D10" i="20"/>
  <c r="C23" i="30" s="1"/>
  <c r="C10" i="20"/>
  <c r="B23" i="30" s="1"/>
  <c r="I9" i="20"/>
  <c r="J9" i="20" s="1"/>
  <c r="E4" i="20"/>
  <c r="D4" i="20"/>
  <c r="C4" i="20"/>
  <c r="I4" i="20" s="1"/>
  <c r="J4" i="20" s="1"/>
  <c r="F1" i="20"/>
  <c r="F7" i="20" s="1"/>
  <c r="E1" i="20"/>
  <c r="E7" i="20" s="1"/>
  <c r="D7" i="20"/>
  <c r="C7" i="20"/>
  <c r="H5" i="19"/>
  <c r="G22" i="30" s="1"/>
  <c r="G5" i="19"/>
  <c r="F5" i="19"/>
  <c r="E22" i="30" s="1"/>
  <c r="E5" i="19"/>
  <c r="D5" i="19"/>
  <c r="C22" i="30" s="1"/>
  <c r="C5" i="19"/>
  <c r="B22" i="30" s="1"/>
  <c r="I4" i="19"/>
  <c r="J3" i="19"/>
  <c r="E1" i="19"/>
  <c r="F18" i="18"/>
  <c r="E30" i="30" s="1"/>
  <c r="E18" i="18"/>
  <c r="I17" i="18"/>
  <c r="J17" i="18" s="1"/>
  <c r="I16" i="18"/>
  <c r="J16" i="18" s="1"/>
  <c r="I15" i="18"/>
  <c r="J15" i="18" s="1"/>
  <c r="I14" i="18"/>
  <c r="J14" i="18" s="1"/>
  <c r="I13" i="18"/>
  <c r="J13" i="18" s="1"/>
  <c r="I12" i="18"/>
  <c r="J12" i="18" s="1"/>
  <c r="I11" i="18"/>
  <c r="J11" i="18" s="1"/>
  <c r="I10" i="18"/>
  <c r="J10" i="18" s="1"/>
  <c r="I9" i="18"/>
  <c r="J9" i="18" s="1"/>
  <c r="I8" i="18"/>
  <c r="J8" i="18" s="1"/>
  <c r="I6" i="18"/>
  <c r="J6" i="18" s="1"/>
  <c r="I5" i="18"/>
  <c r="J5" i="18" s="1"/>
  <c r="I4" i="18"/>
  <c r="J4" i="18" s="1"/>
  <c r="I3" i="18"/>
  <c r="J3" i="18" s="1"/>
  <c r="F1" i="18"/>
  <c r="E1" i="18"/>
  <c r="J13" i="17"/>
  <c r="E13" i="17"/>
  <c r="J10" i="17"/>
  <c r="J9" i="17"/>
  <c r="J8" i="17"/>
  <c r="J6" i="17"/>
  <c r="E1" i="17"/>
  <c r="H22" i="16"/>
  <c r="G21" i="30" s="1"/>
  <c r="G22" i="16"/>
  <c r="F22" i="16"/>
  <c r="E21" i="30" s="1"/>
  <c r="E22" i="16"/>
  <c r="D22" i="16"/>
  <c r="C21" i="30" s="1"/>
  <c r="C22" i="16"/>
  <c r="I21" i="16"/>
  <c r="J21" i="16" s="1"/>
  <c r="I19" i="16"/>
  <c r="J19" i="16" s="1"/>
  <c r="F17" i="16"/>
  <c r="C17" i="16"/>
  <c r="H14" i="16"/>
  <c r="G20" i="30" s="1"/>
  <c r="G14" i="16"/>
  <c r="F14" i="16"/>
  <c r="E20" i="30" s="1"/>
  <c r="E14" i="16"/>
  <c r="D14" i="16"/>
  <c r="C14" i="16"/>
  <c r="B14" i="16"/>
  <c r="I11" i="16"/>
  <c r="J11" i="16" s="1"/>
  <c r="I10" i="16"/>
  <c r="J10" i="16" s="1"/>
  <c r="I9" i="16"/>
  <c r="J9" i="16" s="1"/>
  <c r="I8" i="16"/>
  <c r="J8" i="16" s="1"/>
  <c r="I6" i="16"/>
  <c r="J6" i="16" s="1"/>
  <c r="I5" i="16"/>
  <c r="J5" i="16" s="1"/>
  <c r="I4" i="16"/>
  <c r="J4" i="16" s="1"/>
  <c r="I3" i="16"/>
  <c r="J3" i="16" s="1"/>
  <c r="E1" i="16"/>
  <c r="E17" i="16" s="1"/>
  <c r="D17" i="16"/>
  <c r="H4" i="15"/>
  <c r="G19" i="30" s="1"/>
  <c r="G4" i="15"/>
  <c r="D4" i="15"/>
  <c r="C4" i="15"/>
  <c r="B19" i="30" s="1"/>
  <c r="I3" i="15"/>
  <c r="J3" i="15" s="1"/>
  <c r="F1" i="15"/>
  <c r="E1" i="15"/>
  <c r="J53" i="14"/>
  <c r="K53" i="14" s="1"/>
  <c r="J52" i="14"/>
  <c r="K52" i="14" s="1"/>
  <c r="J51" i="14"/>
  <c r="K51" i="14" s="1"/>
  <c r="J50" i="14"/>
  <c r="K50" i="14" s="1"/>
  <c r="J49" i="14"/>
  <c r="K49" i="14" s="1"/>
  <c r="J48" i="14"/>
  <c r="K48" i="14" s="1"/>
  <c r="J47" i="14"/>
  <c r="K47" i="14" s="1"/>
  <c r="J46" i="14"/>
  <c r="K46" i="14" s="1"/>
  <c r="J45" i="14"/>
  <c r="K45" i="14" s="1"/>
  <c r="J44" i="14"/>
  <c r="K44" i="14" s="1"/>
  <c r="J43" i="14"/>
  <c r="K43" i="14" s="1"/>
  <c r="J42" i="14"/>
  <c r="K42" i="14" s="1"/>
  <c r="J41" i="14"/>
  <c r="K41" i="14" s="1"/>
  <c r="J40" i="14"/>
  <c r="K40" i="14" s="1"/>
  <c r="J39" i="14"/>
  <c r="K39" i="14" s="1"/>
  <c r="J38" i="14"/>
  <c r="K38" i="14" s="1"/>
  <c r="J37" i="14"/>
  <c r="K37" i="14" s="1"/>
  <c r="J36" i="14"/>
  <c r="K36" i="14" s="1"/>
  <c r="J35" i="14"/>
  <c r="K35" i="14" s="1"/>
  <c r="J34" i="14"/>
  <c r="K34" i="14" s="1"/>
  <c r="J33" i="14"/>
  <c r="K33" i="14" s="1"/>
  <c r="J32" i="14"/>
  <c r="K32" i="14" s="1"/>
  <c r="J31" i="14"/>
  <c r="K31" i="14" s="1"/>
  <c r="J30" i="14"/>
  <c r="K30" i="14" s="1"/>
  <c r="J29" i="14"/>
  <c r="K29" i="14" s="1"/>
  <c r="J28" i="14"/>
  <c r="K28" i="14" s="1"/>
  <c r="J27" i="14"/>
  <c r="K27" i="14" s="1"/>
  <c r="J26" i="14"/>
  <c r="K26" i="14" s="1"/>
  <c r="J25" i="14"/>
  <c r="K25" i="14" s="1"/>
  <c r="J24" i="14"/>
  <c r="K24" i="14" s="1"/>
  <c r="J23" i="14"/>
  <c r="K23" i="14" s="1"/>
  <c r="J22" i="14"/>
  <c r="K22" i="14" s="1"/>
  <c r="J21" i="14"/>
  <c r="K21" i="14" s="1"/>
  <c r="J20" i="14"/>
  <c r="K20" i="14" s="1"/>
  <c r="J19" i="14"/>
  <c r="K19" i="14" s="1"/>
  <c r="J18" i="14"/>
  <c r="K18" i="14" s="1"/>
  <c r="J17" i="14"/>
  <c r="K17" i="14" s="1"/>
  <c r="J16" i="14"/>
  <c r="K16" i="14" s="1"/>
  <c r="J15" i="14"/>
  <c r="K15" i="14" s="1"/>
  <c r="J14" i="14"/>
  <c r="K14" i="14" s="1"/>
  <c r="J13" i="14"/>
  <c r="K13" i="14" s="1"/>
  <c r="J12" i="14"/>
  <c r="K12" i="14" s="1"/>
  <c r="J11" i="14"/>
  <c r="K11" i="14" s="1"/>
  <c r="J10" i="14"/>
  <c r="K10" i="14" s="1"/>
  <c r="J9" i="14"/>
  <c r="K9" i="14" s="1"/>
  <c r="J8" i="14"/>
  <c r="K8" i="14" s="1"/>
  <c r="J7" i="14"/>
  <c r="K7" i="14" s="1"/>
  <c r="J4" i="14"/>
  <c r="K4" i="14" s="1"/>
  <c r="J5" i="14"/>
  <c r="J6" i="14"/>
  <c r="E1" i="14"/>
  <c r="H16" i="13"/>
  <c r="G17" i="30" s="1"/>
  <c r="J17" i="30" s="1"/>
  <c r="G16" i="13"/>
  <c r="E16" i="13"/>
  <c r="C16" i="13"/>
  <c r="B17" i="30" s="1"/>
  <c r="I10" i="13"/>
  <c r="J10" i="13" s="1"/>
  <c r="I15" i="13"/>
  <c r="J15" i="13" s="1"/>
  <c r="I14" i="13"/>
  <c r="J14" i="13" s="1"/>
  <c r="I12" i="13"/>
  <c r="J12" i="13" s="1"/>
  <c r="I11" i="13"/>
  <c r="J11" i="13" s="1"/>
  <c r="I13" i="13"/>
  <c r="J13" i="13" s="1"/>
  <c r="I9" i="13"/>
  <c r="J9" i="13" s="1"/>
  <c r="I8" i="13"/>
  <c r="J8" i="13" s="1"/>
  <c r="G15" i="30"/>
  <c r="C4" i="13"/>
  <c r="I3" i="13"/>
  <c r="J3" i="13" s="1"/>
  <c r="E1" i="13"/>
  <c r="E6" i="13" s="1"/>
  <c r="D6" i="13"/>
  <c r="C6" i="13"/>
  <c r="G28" i="12"/>
  <c r="E28" i="12"/>
  <c r="C28" i="12"/>
  <c r="B16" i="30" s="1"/>
  <c r="I16" i="30" s="1"/>
  <c r="I27" i="12"/>
  <c r="J27" i="12" s="1"/>
  <c r="I26" i="12"/>
  <c r="J26" i="12" s="1"/>
  <c r="I25" i="12"/>
  <c r="J25" i="12" s="1"/>
  <c r="I24" i="12"/>
  <c r="J24" i="12" s="1"/>
  <c r="I23" i="12"/>
  <c r="J23" i="12" s="1"/>
  <c r="I22" i="12"/>
  <c r="I21" i="12"/>
  <c r="J21" i="12" s="1"/>
  <c r="I20" i="12"/>
  <c r="J20" i="12" s="1"/>
  <c r="I19" i="12"/>
  <c r="I18" i="12"/>
  <c r="J18" i="12" s="1"/>
  <c r="I17" i="12"/>
  <c r="J17" i="12" s="1"/>
  <c r="I16" i="12"/>
  <c r="J16" i="12" s="1"/>
  <c r="I15" i="12"/>
  <c r="J15" i="12" s="1"/>
  <c r="I14" i="12"/>
  <c r="J14" i="12" s="1"/>
  <c r="I13" i="12"/>
  <c r="J13" i="12" s="1"/>
  <c r="I12" i="12"/>
  <c r="J12" i="12" s="1"/>
  <c r="I11" i="12"/>
  <c r="J11" i="12" s="1"/>
  <c r="I10" i="12"/>
  <c r="J10" i="12" s="1"/>
  <c r="I9" i="12"/>
  <c r="J9" i="12" s="1"/>
  <c r="I8" i="12"/>
  <c r="J8" i="12" s="1"/>
  <c r="I5" i="12"/>
  <c r="J5" i="12" s="1"/>
  <c r="I4" i="12"/>
  <c r="J4" i="12" s="1"/>
  <c r="I6" i="12"/>
  <c r="I7" i="12"/>
  <c r="I3" i="12"/>
  <c r="E1" i="12"/>
  <c r="G30" i="11"/>
  <c r="F30" i="11"/>
  <c r="E14" i="30" s="1"/>
  <c r="E30" i="11"/>
  <c r="D30" i="11"/>
  <c r="I29" i="11"/>
  <c r="J29" i="11" s="1"/>
  <c r="J28" i="11"/>
  <c r="J27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I5" i="11"/>
  <c r="J5" i="11" s="1"/>
  <c r="I4" i="11"/>
  <c r="J4" i="11" s="1"/>
  <c r="I3" i="11"/>
  <c r="J3" i="11" s="1"/>
  <c r="E1" i="11"/>
  <c r="F24" i="10"/>
  <c r="E24" i="10"/>
  <c r="D13" i="30" s="1"/>
  <c r="D24" i="10"/>
  <c r="C24" i="10"/>
  <c r="B13" i="30" s="1"/>
  <c r="G23" i="10"/>
  <c r="H23" i="10" s="1"/>
  <c r="G22" i="10"/>
  <c r="H22" i="10" s="1"/>
  <c r="H18" i="10"/>
  <c r="H16" i="10"/>
  <c r="H15" i="10"/>
  <c r="H14" i="10"/>
  <c r="H9" i="10"/>
  <c r="H7" i="10"/>
  <c r="H6" i="10"/>
  <c r="H5" i="10"/>
  <c r="H4" i="10"/>
  <c r="D12" i="10"/>
  <c r="D20" i="10" s="1"/>
  <c r="C12" i="10"/>
  <c r="C20" i="10" s="1"/>
  <c r="E21" i="9"/>
  <c r="I20" i="9"/>
  <c r="I19" i="9"/>
  <c r="I18" i="9"/>
  <c r="J18" i="9" s="1"/>
  <c r="I17" i="9"/>
  <c r="J17" i="9" s="1"/>
  <c r="I16" i="9"/>
  <c r="J16" i="9" s="1"/>
  <c r="I15" i="9"/>
  <c r="J15" i="9" s="1"/>
  <c r="I14" i="9"/>
  <c r="J14" i="9" s="1"/>
  <c r="I13" i="9"/>
  <c r="J13" i="9" s="1"/>
  <c r="I12" i="9"/>
  <c r="J12" i="9" s="1"/>
  <c r="I5" i="9"/>
  <c r="J5" i="9" s="1"/>
  <c r="H21" i="9"/>
  <c r="G9" i="30" s="1"/>
  <c r="I4" i="9"/>
  <c r="J4" i="9" s="1"/>
  <c r="E1" i="9"/>
  <c r="G17" i="8"/>
  <c r="D8" i="30" s="1"/>
  <c r="E17" i="8"/>
  <c r="C17" i="8"/>
  <c r="I16" i="8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J7" i="8"/>
  <c r="J6" i="8"/>
  <c r="J5" i="8"/>
  <c r="I4" i="8"/>
  <c r="J4" i="8" s="1"/>
  <c r="I3" i="8"/>
  <c r="J3" i="8" s="1"/>
  <c r="E1" i="8"/>
  <c r="H8" i="7"/>
  <c r="G7" i="30" s="1"/>
  <c r="G8" i="7"/>
  <c r="F8" i="7"/>
  <c r="E7" i="30" s="1"/>
  <c r="E8" i="7"/>
  <c r="D8" i="7"/>
  <c r="C8" i="7"/>
  <c r="B7" i="30" s="1"/>
  <c r="J7" i="7"/>
  <c r="J5" i="7"/>
  <c r="J4" i="7"/>
  <c r="J3" i="7"/>
  <c r="E1" i="7"/>
  <c r="F13" i="6"/>
  <c r="E13" i="6"/>
  <c r="D6" i="30" s="1"/>
  <c r="D13" i="6"/>
  <c r="C13" i="6"/>
  <c r="B6" i="30" s="1"/>
  <c r="G12" i="6"/>
  <c r="G11" i="6"/>
  <c r="H11" i="6" s="1"/>
  <c r="G10" i="6"/>
  <c r="H10" i="6" s="1"/>
  <c r="G9" i="6"/>
  <c r="H9" i="6" s="1"/>
  <c r="G8" i="6"/>
  <c r="H8" i="6" s="1"/>
  <c r="G7" i="6"/>
  <c r="H7" i="6" s="1"/>
  <c r="G6" i="6"/>
  <c r="H6" i="6" s="1"/>
  <c r="G5" i="6"/>
  <c r="H5" i="6" s="1"/>
  <c r="G4" i="6"/>
  <c r="H4" i="6" s="1"/>
  <c r="G3" i="6"/>
  <c r="H3" i="6" s="1"/>
  <c r="J19" i="5"/>
  <c r="G5" i="30" s="1"/>
  <c r="J5" i="30" s="1"/>
  <c r="I19" i="5"/>
  <c r="D5" i="30" s="1"/>
  <c r="H5" i="30" s="1"/>
  <c r="H19" i="5"/>
  <c r="G19" i="5"/>
  <c r="F5" i="30" s="1"/>
  <c r="F19" i="5"/>
  <c r="E5" i="30" s="1"/>
  <c r="E19" i="5"/>
  <c r="C19" i="5"/>
  <c r="B5" i="30" s="1"/>
  <c r="I5" i="30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/>
  <c r="L11" i="5" s="1"/>
  <c r="K10" i="5"/>
  <c r="L10" i="5" s="1"/>
  <c r="K9" i="5"/>
  <c r="L9" i="5" s="1"/>
  <c r="K8" i="5"/>
  <c r="L8" i="5" s="1"/>
  <c r="K6" i="5"/>
  <c r="L6" i="5" s="1"/>
  <c r="K5" i="5"/>
  <c r="L5" i="5" s="1"/>
  <c r="K4" i="5"/>
  <c r="L4" i="5" s="1"/>
  <c r="K3" i="5"/>
  <c r="L3" i="5" s="1"/>
  <c r="H1" i="5"/>
  <c r="G1" i="5"/>
  <c r="E1" i="5"/>
  <c r="G20" i="4"/>
  <c r="F20" i="4"/>
  <c r="E4" i="30" s="1"/>
  <c r="E20" i="4"/>
  <c r="D20" i="4"/>
  <c r="C20" i="4"/>
  <c r="J19" i="4"/>
  <c r="J18" i="4"/>
  <c r="J17" i="4"/>
  <c r="J16" i="4"/>
  <c r="J15" i="4"/>
  <c r="J14" i="4"/>
  <c r="J13" i="4"/>
  <c r="J12" i="4"/>
  <c r="J11" i="4"/>
  <c r="J10" i="4"/>
  <c r="J9" i="4"/>
  <c r="J7" i="4"/>
  <c r="J6" i="4"/>
  <c r="J5" i="4"/>
  <c r="J4" i="4"/>
  <c r="I3" i="4"/>
  <c r="J3" i="4" s="1"/>
  <c r="F1" i="4"/>
  <c r="E1" i="4"/>
  <c r="D3" i="30"/>
  <c r="C30" i="3"/>
  <c r="B3" i="30" s="1"/>
  <c r="J27" i="3"/>
  <c r="J26" i="3"/>
  <c r="J24" i="3"/>
  <c r="J23" i="3"/>
  <c r="J22" i="3"/>
  <c r="J21" i="3"/>
  <c r="J20" i="3"/>
  <c r="J19" i="3"/>
  <c r="J18" i="3"/>
  <c r="J17" i="3"/>
  <c r="J15" i="3"/>
  <c r="J13" i="3"/>
  <c r="J12" i="3"/>
  <c r="J11" i="3"/>
  <c r="J10" i="3"/>
  <c r="J9" i="3"/>
  <c r="J8" i="3"/>
  <c r="J7" i="3"/>
  <c r="J6" i="3"/>
  <c r="J4" i="3"/>
  <c r="J3" i="3"/>
  <c r="B31" i="30" l="1"/>
  <c r="C31" i="30"/>
  <c r="C33" i="30" s="1"/>
  <c r="C20" i="25"/>
  <c r="F25" i="30"/>
  <c r="D25" i="30"/>
  <c r="H25" i="30" s="1"/>
  <c r="J25" i="30"/>
  <c r="I8" i="21"/>
  <c r="J8" i="21" s="1"/>
  <c r="B24" i="30"/>
  <c r="I24" i="30" s="1"/>
  <c r="F23" i="30"/>
  <c r="D23" i="30"/>
  <c r="I22" i="30"/>
  <c r="D22" i="30"/>
  <c r="H22" i="30" s="1"/>
  <c r="F22" i="30"/>
  <c r="D19" i="30"/>
  <c r="H19" i="30" s="1"/>
  <c r="F19" i="30"/>
  <c r="J19" i="30"/>
  <c r="I19" i="30"/>
  <c r="I17" i="30"/>
  <c r="D16" i="30"/>
  <c r="H16" i="30" s="1"/>
  <c r="F16" i="30"/>
  <c r="E13" i="30"/>
  <c r="G13" i="30"/>
  <c r="J7" i="30"/>
  <c r="I7" i="30"/>
  <c r="D7" i="30"/>
  <c r="H7" i="30" s="1"/>
  <c r="F7" i="30"/>
  <c r="G6" i="30"/>
  <c r="E6" i="30"/>
  <c r="F4" i="30"/>
  <c r="D4" i="30"/>
  <c r="H4" i="30" s="1"/>
  <c r="I20" i="4"/>
  <c r="B4" i="30"/>
  <c r="I4" i="30" s="1"/>
  <c r="H15" i="30"/>
  <c r="I15" i="30"/>
  <c r="J15" i="30"/>
  <c r="J9" i="30"/>
  <c r="H9" i="30"/>
  <c r="B9" i="30"/>
  <c r="I9" i="30" s="1"/>
  <c r="D17" i="30"/>
  <c r="H17" i="30" s="1"/>
  <c r="F17" i="30"/>
  <c r="D21" i="30"/>
  <c r="H21" i="30" s="1"/>
  <c r="F21" i="30"/>
  <c r="J21" i="30"/>
  <c r="B20" i="30"/>
  <c r="I20" i="30" s="1"/>
  <c r="F20" i="30"/>
  <c r="D20" i="30"/>
  <c r="J20" i="30"/>
  <c r="B21" i="30"/>
  <c r="I21" i="30" s="1"/>
  <c r="J23" i="30"/>
  <c r="I23" i="30"/>
  <c r="H23" i="30"/>
  <c r="D14" i="30"/>
  <c r="H14" i="30" s="1"/>
  <c r="F14" i="30"/>
  <c r="H8" i="30"/>
  <c r="B8" i="30"/>
  <c r="I21" i="9"/>
  <c r="J21" i="9" s="1"/>
  <c r="I20" i="21"/>
  <c r="J20" i="21" s="1"/>
  <c r="I4" i="15"/>
  <c r="J4" i="15" s="1"/>
  <c r="C93" i="24"/>
  <c r="D87" i="24"/>
  <c r="D93" i="24" s="1"/>
  <c r="C35" i="30" s="1"/>
  <c r="F87" i="24"/>
  <c r="F93" i="24" s="1"/>
  <c r="G35" i="30" s="1"/>
  <c r="G10" i="10"/>
  <c r="H45" i="22"/>
  <c r="I45" i="22" s="1"/>
  <c r="I8" i="7"/>
  <c r="J8" i="7" s="1"/>
  <c r="I10" i="20"/>
  <c r="J10" i="20" s="1"/>
  <c r="I5" i="19"/>
  <c r="J5" i="19" s="1"/>
  <c r="I22" i="16"/>
  <c r="J22" i="16" s="1"/>
  <c r="J59" i="14"/>
  <c r="K59" i="14" s="1"/>
  <c r="I4" i="13"/>
  <c r="J4" i="13" s="1"/>
  <c r="G24" i="10"/>
  <c r="G13" i="6"/>
  <c r="K19" i="5"/>
  <c r="L19" i="5" s="1"/>
  <c r="H63" i="23"/>
  <c r="I63" i="23" s="1"/>
  <c r="H44" i="23"/>
  <c r="I44" i="23" s="1"/>
  <c r="H66" i="22"/>
  <c r="I66" i="22" s="1"/>
  <c r="I14" i="16"/>
  <c r="J14" i="16" s="1"/>
  <c r="I16" i="13"/>
  <c r="J16" i="13" s="1"/>
  <c r="I28" i="12"/>
  <c r="J28" i="12" s="1"/>
  <c r="J3" i="12"/>
  <c r="I30" i="11"/>
  <c r="J30" i="11" s="1"/>
  <c r="I17" i="8"/>
  <c r="H30" i="3"/>
  <c r="H19" i="10" l="1"/>
  <c r="F12" i="30"/>
  <c r="H24" i="10"/>
  <c r="F13" i="30"/>
  <c r="I13" i="30"/>
  <c r="J13" i="30"/>
  <c r="H13" i="30"/>
  <c r="H6" i="30"/>
  <c r="J6" i="30"/>
  <c r="I6" i="30"/>
  <c r="H13" i="6"/>
  <c r="F6" i="30"/>
  <c r="C35" i="25"/>
  <c r="D31" i="30"/>
  <c r="D33" i="30" s="1"/>
  <c r="D37" i="30" s="1"/>
  <c r="H20" i="30"/>
  <c r="I8" i="30"/>
  <c r="J17" i="8"/>
  <c r="F8" i="30"/>
  <c r="E3" i="30"/>
  <c r="E31" i="30" s="1"/>
  <c r="E33" i="30" s="1"/>
  <c r="G3" i="30"/>
  <c r="H10" i="10"/>
  <c r="F11" i="30"/>
  <c r="J20" i="4"/>
  <c r="G90" i="24"/>
  <c r="I18" i="18"/>
  <c r="J18" i="18" s="1"/>
  <c r="I30" i="3"/>
  <c r="J31" i="30" l="1"/>
  <c r="D40" i="30"/>
  <c r="B33" i="30"/>
  <c r="G31" i="30"/>
  <c r="J30" i="3"/>
  <c r="F3" i="30"/>
  <c r="F31" i="30" s="1"/>
  <c r="F33" i="30" s="1"/>
  <c r="I3" i="30"/>
  <c r="I31" i="30" s="1"/>
  <c r="H3" i="30"/>
  <c r="H31" i="30" s="1"/>
  <c r="G33" i="30" l="1"/>
  <c r="B37" i="30"/>
  <c r="B40" i="30" s="1"/>
  <c r="G37" i="30" l="1"/>
  <c r="G40" i="30" s="1"/>
  <c r="G44" i="30" s="1"/>
  <c r="G47" i="30" s="1"/>
  <c r="E44" i="30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7922A7B-54BA-4FF3-8AEF-77B1210ED457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<sst xmlns="http://schemas.openxmlformats.org/spreadsheetml/2006/main" count="1285" uniqueCount="703">
  <si>
    <t>Proposed Budget Town of Bethlehem</t>
  </si>
  <si>
    <t xml:space="preserve"> </t>
  </si>
  <si>
    <t>Summary of Expenditures by Department</t>
  </si>
  <si>
    <t>General Fund Budget</t>
  </si>
  <si>
    <t>Difference of 2013 vs 2014 default
by 
department</t>
  </si>
  <si>
    <t>Difference between default and proposed</t>
  </si>
  <si>
    <t>Tax Impact</t>
  </si>
  <si>
    <t>01-4152</t>
  </si>
  <si>
    <t>AMBULANCE</t>
  </si>
  <si>
    <t>EMERGENCY MANAGEMENT</t>
  </si>
  <si>
    <t>LIBRARY</t>
  </si>
  <si>
    <t>CONSERVATION COMMISSION</t>
  </si>
  <si>
    <t>TAN</t>
  </si>
  <si>
    <t>Total Budgeted Expenses</t>
  </si>
  <si>
    <t xml:space="preserve">  </t>
  </si>
  <si>
    <t>Total Expenses</t>
  </si>
  <si>
    <t>(Total Revenues)</t>
  </si>
  <si>
    <t>Total to be Raised From Taxes for Budget</t>
  </si>
  <si>
    <t>Plus Veterans Credit applied to taxes</t>
  </si>
  <si>
    <t>Based on 2011</t>
  </si>
  <si>
    <t>Plus Overlay (RSA 76:6)</t>
  </si>
  <si>
    <t>2012 Estimate only</t>
  </si>
  <si>
    <t>Total Adj amt to be raised from taxes</t>
  </si>
  <si>
    <t xml:space="preserve">Total Valuation </t>
  </si>
  <si>
    <t>Based on 2011 MS-1</t>
  </si>
  <si>
    <t>Estimated Tax Rate for Budget only</t>
  </si>
  <si>
    <t>Warrant Articles - Petitioned</t>
  </si>
  <si>
    <t>Warrant Articles - Select Board</t>
  </si>
  <si>
    <t>Total</t>
  </si>
  <si>
    <t xml:space="preserve">EXECUTIVE </t>
  </si>
  <si>
    <t>2019 Unaudited 09/30/2018</t>
  </si>
  <si>
    <t>2020 Unaudited 09/30/2018</t>
  </si>
  <si>
    <t>Increase/Decrease</t>
  </si>
  <si>
    <t>% Change</t>
  </si>
  <si>
    <t>01-4130</t>
  </si>
  <si>
    <t>EXECUTIVE OFFICES</t>
  </si>
  <si>
    <t>10-118</t>
  </si>
  <si>
    <t>10-120</t>
  </si>
  <si>
    <t>Longevity Bonus</t>
  </si>
  <si>
    <t>10-130</t>
  </si>
  <si>
    <t>Selectmen Salary</t>
  </si>
  <si>
    <t>10-132</t>
  </si>
  <si>
    <t>Auditors</t>
  </si>
  <si>
    <t>10-220</t>
  </si>
  <si>
    <t>Social Security</t>
  </si>
  <si>
    <t>10-230</t>
  </si>
  <si>
    <t>Retirement</t>
  </si>
  <si>
    <t>10-330</t>
  </si>
  <si>
    <t>Registry</t>
  </si>
  <si>
    <t>10-341</t>
  </si>
  <si>
    <t>Telephone</t>
  </si>
  <si>
    <t>10-439</t>
  </si>
  <si>
    <t>Hardware Support</t>
  </si>
  <si>
    <t>10-440</t>
  </si>
  <si>
    <t>Computer Expense</t>
  </si>
  <si>
    <t>10-442</t>
  </si>
  <si>
    <t>Professional Consulting</t>
  </si>
  <si>
    <t>10-443</t>
  </si>
  <si>
    <t>Professional Consulting Legal</t>
  </si>
  <si>
    <t>10-550</t>
  </si>
  <si>
    <t>Printing</t>
  </si>
  <si>
    <t>10-560</t>
  </si>
  <si>
    <t>Dues</t>
  </si>
  <si>
    <t>10-561</t>
  </si>
  <si>
    <t>NHMA Membership Dues</t>
  </si>
  <si>
    <t>10-562</t>
  </si>
  <si>
    <t>Public Notices</t>
  </si>
  <si>
    <t>10-620</t>
  </si>
  <si>
    <t>Office Supplies</t>
  </si>
  <si>
    <t>10-625</t>
  </si>
  <si>
    <t>Postage</t>
  </si>
  <si>
    <t>10-670</t>
  </si>
  <si>
    <t>Books &amp; Periodicals</t>
  </si>
  <si>
    <t>10-690</t>
  </si>
  <si>
    <t>Misc</t>
  </si>
  <si>
    <t>10-740</t>
  </si>
  <si>
    <t>Equipment Lease</t>
  </si>
  <si>
    <t>10-741</t>
  </si>
  <si>
    <t>Equip Repair &amp; Maint</t>
  </si>
  <si>
    <t>10-810</t>
  </si>
  <si>
    <t>Training &amp; Conferences</t>
  </si>
  <si>
    <t>10-815</t>
  </si>
  <si>
    <t>Office Furniture</t>
  </si>
  <si>
    <t>TOTAL</t>
  </si>
  <si>
    <t xml:space="preserve">Town Clerk </t>
  </si>
  <si>
    <t>01-4140</t>
  </si>
  <si>
    <t>ELECTION, REGISTRATION, VITALS</t>
  </si>
  <si>
    <t>Town Clerk Salary</t>
  </si>
  <si>
    <t>Deputy Town Clerk</t>
  </si>
  <si>
    <t>10-133</t>
  </si>
  <si>
    <t>Moderator</t>
  </si>
  <si>
    <t>10-134</t>
  </si>
  <si>
    <t xml:space="preserve">Supervisors of the Checklist  </t>
  </si>
  <si>
    <t>10-135</t>
  </si>
  <si>
    <t>Ballots Clerks</t>
  </si>
  <si>
    <t>Social Security/Medicare</t>
  </si>
  <si>
    <t>10-312</t>
  </si>
  <si>
    <t>Meals</t>
  </si>
  <si>
    <t>10-342</t>
  </si>
  <si>
    <t>Information Systems</t>
  </si>
  <si>
    <t>10-390</t>
  </si>
  <si>
    <t>Services/Supplies</t>
  </si>
  <si>
    <t>Dues &amp; Education</t>
  </si>
  <si>
    <t>10-626</t>
  </si>
  <si>
    <t>Copier Maint.</t>
  </si>
  <si>
    <t>10-635</t>
  </si>
  <si>
    <t>Mileage</t>
  </si>
  <si>
    <t>30-130</t>
  </si>
  <si>
    <t>Payments to Govt. Agencies</t>
  </si>
  <si>
    <t>30-136</t>
  </si>
  <si>
    <t>Advertsing</t>
  </si>
  <si>
    <t>TAX COLLECTOR</t>
  </si>
  <si>
    <t>Notes, Comments
and adjustments</t>
  </si>
  <si>
    <t>01-4150</t>
  </si>
  <si>
    <t>FINANCIAL -Tax Collecting</t>
  </si>
  <si>
    <t>Tax Collector's Salary</t>
  </si>
  <si>
    <t>10-122</t>
  </si>
  <si>
    <t>Deputy Tax Collector</t>
  </si>
  <si>
    <t>Treasurer Salary</t>
  </si>
  <si>
    <t>10-131</t>
  </si>
  <si>
    <t>Deputy Treasurer Salary</t>
  </si>
  <si>
    <t>Data Processing-Information Services</t>
  </si>
  <si>
    <t>Services</t>
  </si>
  <si>
    <t>10-391</t>
  </si>
  <si>
    <t>Treasurer Services</t>
  </si>
  <si>
    <t>10-610</t>
  </si>
  <si>
    <t>Supplies</t>
  </si>
  <si>
    <t>FINANCIAL ADMINISTRATION</t>
  </si>
  <si>
    <t xml:space="preserve">Assessing </t>
  </si>
  <si>
    <t>Comments, 
Changes &amp; 
Adjustments</t>
  </si>
  <si>
    <t>REAL PROPERTY APPRAISAL</t>
  </si>
  <si>
    <t>Update maps</t>
  </si>
  <si>
    <t>GIS Online Hosting</t>
  </si>
  <si>
    <t>Software maintenance</t>
  </si>
  <si>
    <t>10-460</t>
  </si>
  <si>
    <t>Equipment Software Purchases</t>
  </si>
  <si>
    <t>Supplies-Services</t>
  </si>
  <si>
    <t>Education &amp; Mileage</t>
  </si>
  <si>
    <t>20-390</t>
  </si>
  <si>
    <t>Revaluation</t>
  </si>
  <si>
    <t>LEGAL</t>
  </si>
  <si>
    <t>01-4153</t>
  </si>
  <si>
    <t>10-320</t>
  </si>
  <si>
    <t>LEGAL EXPENSES</t>
  </si>
  <si>
    <t>20-320</t>
  </si>
  <si>
    <t>Legal expense Landfill</t>
  </si>
  <si>
    <t>21-320</t>
  </si>
  <si>
    <t>ASSESSMENT RSA 76:16</t>
  </si>
  <si>
    <t>27-320</t>
  </si>
  <si>
    <t>ZONING/CODE ENFORCEMENT</t>
  </si>
  <si>
    <t>NORTHERN PASS</t>
  </si>
  <si>
    <t>PLANNING AND ZONING</t>
  </si>
  <si>
    <t>01-4191</t>
  </si>
  <si>
    <t>Secretary's Salary</t>
  </si>
  <si>
    <t>10-121</t>
  </si>
  <si>
    <t>Consulting Services</t>
  </si>
  <si>
    <t>10-210</t>
  </si>
  <si>
    <t>Health Insurance</t>
  </si>
  <si>
    <t>10-211</t>
  </si>
  <si>
    <t>Dental Insurance</t>
  </si>
  <si>
    <t>Legal Expense</t>
  </si>
  <si>
    <t>10-340</t>
  </si>
  <si>
    <t>Advertising</t>
  </si>
  <si>
    <t>10-700</t>
  </si>
  <si>
    <t>Master plan</t>
  </si>
  <si>
    <t>GGB</t>
  </si>
  <si>
    <t>Comments, Changes
&amp; Adjustments</t>
  </si>
  <si>
    <t>01-4194</t>
  </si>
  <si>
    <t>GENERAL GOVERNMENT BUILDINGS</t>
  </si>
  <si>
    <t>Cemetery Salary</t>
  </si>
  <si>
    <t>GGB Salaries</t>
  </si>
  <si>
    <t>10-240</t>
  </si>
  <si>
    <t>Cemetery Maintenance</t>
  </si>
  <si>
    <t>Cemetery Equipment Purchase</t>
  </si>
  <si>
    <t>Cemetery Software</t>
  </si>
  <si>
    <t>10-363</t>
  </si>
  <si>
    <t>Trash Removal</t>
  </si>
  <si>
    <t>Cemetery Survey</t>
  </si>
  <si>
    <t>10-370</t>
  </si>
  <si>
    <t>Out of town district hydrants</t>
  </si>
  <si>
    <t>10-410</t>
  </si>
  <si>
    <t>Electricity</t>
  </si>
  <si>
    <t>10-411</t>
  </si>
  <si>
    <t>Fuel</t>
  </si>
  <si>
    <t>10-430</t>
  </si>
  <si>
    <t>Building Maintenace</t>
  </si>
  <si>
    <t>Cleaning Services</t>
  </si>
  <si>
    <t>10-660</t>
  </si>
  <si>
    <t>Equipment Repair</t>
  </si>
  <si>
    <t>Vehicle Mileage</t>
  </si>
  <si>
    <t>Parking Lot</t>
  </si>
  <si>
    <t>INSURANCE</t>
  </si>
  <si>
    <t>01-4196</t>
  </si>
  <si>
    <t>TOWN INSURANCE</t>
  </si>
  <si>
    <t>09-000</t>
  </si>
  <si>
    <t>Property-Liability</t>
  </si>
  <si>
    <t xml:space="preserve">Workers' Comp </t>
  </si>
  <si>
    <t>Unemployment</t>
  </si>
  <si>
    <t>VISITOR CENTER</t>
  </si>
  <si>
    <t>01-4197</t>
  </si>
  <si>
    <t>Visitor's Center Salary</t>
  </si>
  <si>
    <t>Visitors' Center SS/MC</t>
  </si>
  <si>
    <t>Visitors' Center Services</t>
  </si>
  <si>
    <t>Exterior Painting</t>
  </si>
  <si>
    <t>ADVERTISING/REG ASSOCIATION</t>
  </si>
  <si>
    <t>WOOD ASSESSOR</t>
  </si>
  <si>
    <t>01-4199</t>
  </si>
  <si>
    <t>OTHER GENERAL GOVERNMENT</t>
  </si>
  <si>
    <t>Wood Assessor Salary</t>
  </si>
  <si>
    <t>Wood Assessor Mileage</t>
  </si>
  <si>
    <t>POLICE</t>
  </si>
  <si>
    <t>01-4210</t>
  </si>
  <si>
    <t>POLICE DEPARTMENT</t>
  </si>
  <si>
    <t>10-110</t>
  </si>
  <si>
    <t>Police Chief Salary</t>
  </si>
  <si>
    <t>Holiday</t>
  </si>
  <si>
    <t>Officer Salary</t>
  </si>
  <si>
    <t>Special Detail</t>
  </si>
  <si>
    <t>Prosecutor</t>
  </si>
  <si>
    <t>Telephone &amp; Communications</t>
  </si>
  <si>
    <t>Services and Supplies</t>
  </si>
  <si>
    <t>10-395</t>
  </si>
  <si>
    <t>Animal Control</t>
  </si>
  <si>
    <t>10-624</t>
  </si>
  <si>
    <t>Ammo/Range</t>
  </si>
  <si>
    <t>Fuel/Gas</t>
  </si>
  <si>
    <t xml:space="preserve">Cruiser </t>
  </si>
  <si>
    <t>10-661</t>
  </si>
  <si>
    <t>10-662</t>
  </si>
  <si>
    <t>Cruiser 2 (2015 Explorer)</t>
  </si>
  <si>
    <t>10-663</t>
  </si>
  <si>
    <t>Cruiser 3 (2018 Explorer)</t>
  </si>
  <si>
    <t>10-664</t>
  </si>
  <si>
    <t>Cruiser 4 (2019 Explorer)</t>
  </si>
  <si>
    <t>Tech Support/Computer Equipment</t>
  </si>
  <si>
    <t>10-675</t>
  </si>
  <si>
    <t>Printer/Copier Lease</t>
  </si>
  <si>
    <t>10-745</t>
  </si>
  <si>
    <t>Training</t>
  </si>
  <si>
    <t>10-800</t>
  </si>
  <si>
    <t>Uniforms</t>
  </si>
  <si>
    <t>FIRE DEPARTMENT</t>
  </si>
  <si>
    <t>Comments, Changes &amp;
Adjustments</t>
  </si>
  <si>
    <t>01-4220</t>
  </si>
  <si>
    <t>Fire Chief Salary</t>
  </si>
  <si>
    <t>Longevity</t>
  </si>
  <si>
    <t>Firemen</t>
  </si>
  <si>
    <t>Assistant Fire Chief</t>
  </si>
  <si>
    <t>Training Expense</t>
  </si>
  <si>
    <t>10-380</t>
  </si>
  <si>
    <t>FD Office Supplies</t>
  </si>
  <si>
    <t>Station Maintenance</t>
  </si>
  <si>
    <t>Dues &amp; Memberships</t>
  </si>
  <si>
    <t>Equipment Vehicle Repair</t>
  </si>
  <si>
    <t>Fire Chief's Vehicle</t>
  </si>
  <si>
    <t>1948 Buffalo Fire Truck</t>
  </si>
  <si>
    <t>1977 Ford Ladder Truck</t>
  </si>
  <si>
    <t>1998 Freightliner Tanker</t>
  </si>
  <si>
    <t>10-665</t>
  </si>
  <si>
    <t>HMAD Utility Trailer</t>
  </si>
  <si>
    <t>10-666</t>
  </si>
  <si>
    <t>2000 FL80 Freightliner</t>
  </si>
  <si>
    <t>10-667</t>
  </si>
  <si>
    <t>2004 Freightliner E-One</t>
  </si>
  <si>
    <t>Reports &amp; Code</t>
  </si>
  <si>
    <t>10-680</t>
  </si>
  <si>
    <t>Equipment Purchase</t>
  </si>
  <si>
    <t>Communication Maintenance</t>
  </si>
  <si>
    <t>DISPATCH</t>
  </si>
  <si>
    <t>Comments, 
change &amp;
adjustment</t>
  </si>
  <si>
    <t xml:space="preserve"> 01-4299</t>
  </si>
  <si>
    <t>GRAFTON COUNTY</t>
  </si>
  <si>
    <t>BUILDING</t>
  </si>
  <si>
    <t>01-4240</t>
  </si>
  <si>
    <t>BUILDING INSPECTION</t>
  </si>
  <si>
    <t>BI SALARY</t>
  </si>
  <si>
    <t>Building SS/MC</t>
  </si>
  <si>
    <t>cell phone</t>
  </si>
  <si>
    <t>dues</t>
  </si>
  <si>
    <t>postage</t>
  </si>
  <si>
    <t>mileage</t>
  </si>
  <si>
    <t>training</t>
  </si>
  <si>
    <t xml:space="preserve">HIGHWAY </t>
  </si>
  <si>
    <t>Comments, Changes
&amp; Suggestions</t>
  </si>
  <si>
    <t>3 yr average</t>
  </si>
  <si>
    <t>01-4311</t>
  </si>
  <si>
    <t>HIGHWAY DEPARTMENT</t>
  </si>
  <si>
    <t>Road Agent Salary</t>
  </si>
  <si>
    <t>Salary</t>
  </si>
  <si>
    <t>10-311</t>
  </si>
  <si>
    <t>Gravel</t>
  </si>
  <si>
    <t>Salt</t>
  </si>
  <si>
    <t>10-313</t>
  </si>
  <si>
    <t xml:space="preserve">Sand </t>
  </si>
  <si>
    <t>10-314</t>
  </si>
  <si>
    <t>Stone</t>
  </si>
  <si>
    <t>Tree Services</t>
  </si>
  <si>
    <t>Lights</t>
  </si>
  <si>
    <t>Heating Oil</t>
  </si>
  <si>
    <t>10-420</t>
  </si>
  <si>
    <t>DOT Testing</t>
  </si>
  <si>
    <t>10-423</t>
  </si>
  <si>
    <t>Culverts</t>
  </si>
  <si>
    <t>10-429</t>
  </si>
  <si>
    <t>Hyster Roller</t>
  </si>
  <si>
    <t>98 CAT Loader</t>
  </si>
  <si>
    <t>10-432</t>
  </si>
  <si>
    <t>85 CASE Mower</t>
  </si>
  <si>
    <t>10-434</t>
  </si>
  <si>
    <t>01 FREIGHTLINER #3</t>
  </si>
  <si>
    <t>96 FORD L-8000 #2</t>
  </si>
  <si>
    <t>10-444</t>
  </si>
  <si>
    <t>70 CAT Grader</t>
  </si>
  <si>
    <t>10-445</t>
  </si>
  <si>
    <t>Sprayer/Painter</t>
  </si>
  <si>
    <t>10-446</t>
  </si>
  <si>
    <t>Wood Chipper</t>
  </si>
  <si>
    <t>10-448</t>
  </si>
  <si>
    <t>07 FREIGHTLIER #7</t>
  </si>
  <si>
    <t>10-449</t>
  </si>
  <si>
    <t>09 STERLING Dump #6</t>
  </si>
  <si>
    <t>10-450</t>
  </si>
  <si>
    <t>10-451</t>
  </si>
  <si>
    <t>98 FORD RANGER #11</t>
  </si>
  <si>
    <t>10-452</t>
  </si>
  <si>
    <t>2010 INTERNATIONAL #12</t>
  </si>
  <si>
    <t>SANDER PURCHASE</t>
  </si>
  <si>
    <t>10-453</t>
  </si>
  <si>
    <t>2014 freightliner #14</t>
  </si>
  <si>
    <t>10-454</t>
  </si>
  <si>
    <t>2006 FORD F-150</t>
  </si>
  <si>
    <t>10-461</t>
  </si>
  <si>
    <t>10-462</t>
  </si>
  <si>
    <t>SNOW REMOVAL</t>
  </si>
  <si>
    <t>10-463</t>
  </si>
  <si>
    <t>86 STREET SWEEPER</t>
  </si>
  <si>
    <t>DUES</t>
  </si>
  <si>
    <t>10-611</t>
  </si>
  <si>
    <t>Handtools</t>
  </si>
  <si>
    <t>10-612</t>
  </si>
  <si>
    <t>Equipment Rental</t>
  </si>
  <si>
    <t>Fuel &amp; Lubricants</t>
  </si>
  <si>
    <t>10-636</t>
  </si>
  <si>
    <t>Grease &amp; Oil</t>
  </si>
  <si>
    <t>Uniforms/Boots</t>
  </si>
  <si>
    <t>40-390</t>
  </si>
  <si>
    <t>Asphalt</t>
  </si>
  <si>
    <t>50-390</t>
  </si>
  <si>
    <t>OTHER CONSTRUCTION MATERIALS</t>
  </si>
  <si>
    <t>40-391</t>
  </si>
  <si>
    <t>Backhoe</t>
  </si>
  <si>
    <t>2016 Dodge 5500</t>
  </si>
  <si>
    <t>2018 Freightliner Dump Truck</t>
  </si>
  <si>
    <t>2017 John Deere Mower</t>
  </si>
  <si>
    <t>2019 Dodge Pick-up</t>
  </si>
  <si>
    <t>STREET LIGHTS</t>
  </si>
  <si>
    <t>01-4316</t>
  </si>
  <si>
    <t>STREET LIGHTING</t>
  </si>
  <si>
    <t xml:space="preserve"> 01-4323</t>
  </si>
  <si>
    <t>Attendants</t>
  </si>
  <si>
    <t>Assistant Chief</t>
  </si>
  <si>
    <t>Radio/Communications</t>
  </si>
  <si>
    <t>10-350</t>
  </si>
  <si>
    <t>Maintenance</t>
  </si>
  <si>
    <t>Services &amp; Supplies</t>
  </si>
  <si>
    <t>Billing services</t>
  </si>
  <si>
    <t xml:space="preserve"> 10-680</t>
  </si>
  <si>
    <t>EMERGENCY MGT</t>
  </si>
  <si>
    <t xml:space="preserve"> 01-4290</t>
  </si>
  <si>
    <t>Emergency Management</t>
  </si>
  <si>
    <t>Forest Fire</t>
  </si>
  <si>
    <t>WELFARE</t>
  </si>
  <si>
    <t>01-4441</t>
  </si>
  <si>
    <t>10-355</t>
  </si>
  <si>
    <t>Rent</t>
  </si>
  <si>
    <t>10-360</t>
  </si>
  <si>
    <t>Misc. Assistance</t>
  </si>
  <si>
    <t>10-412</t>
  </si>
  <si>
    <t>FOOD PANTRY</t>
  </si>
  <si>
    <t>RECREATION</t>
  </si>
  <si>
    <t xml:space="preserve"> 01-4520</t>
  </si>
  <si>
    <t>PARKS &amp; RECREATION GF (01)</t>
  </si>
  <si>
    <t>Rec Salaries</t>
  </si>
  <si>
    <t>Rec Director Salary</t>
  </si>
  <si>
    <t>80-120</t>
  </si>
  <si>
    <t>POOl Salaries</t>
  </si>
  <si>
    <t>80-220</t>
  </si>
  <si>
    <t>POOl  SS/MC</t>
  </si>
  <si>
    <t>80-390</t>
  </si>
  <si>
    <t>POOL Chemicals/Oversight</t>
  </si>
  <si>
    <t>80-410</t>
  </si>
  <si>
    <t>POOL Electricity</t>
  </si>
  <si>
    <t>80-430</t>
  </si>
  <si>
    <t>POOL Maintenance</t>
  </si>
  <si>
    <t>80-610</t>
  </si>
  <si>
    <t>POOL Supplies</t>
  </si>
  <si>
    <t>80-615</t>
  </si>
  <si>
    <t>Concessions</t>
  </si>
  <si>
    <t>80-810</t>
  </si>
  <si>
    <t>POOL Training</t>
  </si>
  <si>
    <t>80-815</t>
  </si>
  <si>
    <t>Programming</t>
  </si>
  <si>
    <t>80-820</t>
  </si>
  <si>
    <t>Marketing</t>
  </si>
  <si>
    <t>PARKS &amp; RECREATION (01)</t>
  </si>
  <si>
    <t>Comments,
Changes &amp;
Adjustments</t>
  </si>
  <si>
    <t>01-4550-10-390</t>
  </si>
  <si>
    <t>LIBRARY EXPENSES</t>
  </si>
  <si>
    <t>Library Services</t>
  </si>
  <si>
    <t>10-480</t>
  </si>
  <si>
    <t>WM Insurance</t>
  </si>
  <si>
    <t xml:space="preserve"> 01-4589</t>
  </si>
  <si>
    <t>Culture &amp; Recreation</t>
  </si>
  <si>
    <t>Gazebo Entertainment</t>
  </si>
  <si>
    <t>CULTURE &amp; RECREATION</t>
  </si>
  <si>
    <t xml:space="preserve"> 01-4611</t>
  </si>
  <si>
    <t>OC Services</t>
  </si>
  <si>
    <t>DEBT SERVICE</t>
  </si>
  <si>
    <t xml:space="preserve"> 01-4790</t>
  </si>
  <si>
    <t>Costs For Town Bldg Construction</t>
  </si>
  <si>
    <t>10-808</t>
  </si>
  <si>
    <t>Ambulance</t>
  </si>
  <si>
    <t>10-805</t>
  </si>
  <si>
    <t>Land Purchase (Cemetery)</t>
  </si>
  <si>
    <t>10-806</t>
  </si>
  <si>
    <t>Highway Garage Remediation</t>
  </si>
  <si>
    <t>10-807</t>
  </si>
  <si>
    <t>CAT Backhoe</t>
  </si>
  <si>
    <t>2018 Default</t>
  </si>
  <si>
    <t xml:space="preserve"> 01-4723</t>
  </si>
  <si>
    <t>Tax Anticipation Notes - INT</t>
  </si>
  <si>
    <t>Adjustments,
Changes
&amp; Comments</t>
  </si>
  <si>
    <t>2016 Proposed</t>
  </si>
  <si>
    <t>10</t>
  </si>
  <si>
    <t>Parks &amp; Rec. Special Revenue Fund</t>
  </si>
  <si>
    <t>Revenues</t>
  </si>
  <si>
    <t>10-3401.60-392</t>
  </si>
  <si>
    <t>REC Field Trips</t>
  </si>
  <si>
    <t>10-3401.69-000</t>
  </si>
  <si>
    <t>After School Program</t>
  </si>
  <si>
    <t>10-3401.70-000</t>
  </si>
  <si>
    <t>Weekly Campers</t>
  </si>
  <si>
    <t>10-3401.71-000</t>
  </si>
  <si>
    <t>Special</t>
  </si>
  <si>
    <t>10-3401.75-001</t>
  </si>
  <si>
    <t>Snack Program</t>
  </si>
  <si>
    <t>10-3401.80-001</t>
  </si>
  <si>
    <t>Sports Program</t>
  </si>
  <si>
    <t>10-3401.85-001</t>
  </si>
  <si>
    <t>Summer</t>
  </si>
  <si>
    <t>10-3401.90-000</t>
  </si>
  <si>
    <t>Field Trips</t>
  </si>
  <si>
    <t>10-3405.10-000</t>
  </si>
  <si>
    <t>REC Interest on Account</t>
  </si>
  <si>
    <t>TOTAL (REVENUES)</t>
  </si>
  <si>
    <t>SUBTOTAL OF EXPENDITURES</t>
  </si>
  <si>
    <t>TOTAL APPROPRIATION ON TAX RATE</t>
  </si>
  <si>
    <t xml:space="preserve">increase in </t>
  </si>
  <si>
    <t>Summer Head Counselor</t>
  </si>
  <si>
    <t>SS/Med.</t>
  </si>
  <si>
    <t>PR Telephone</t>
  </si>
  <si>
    <t>PR Electricity</t>
  </si>
  <si>
    <t>PR fuel</t>
  </si>
  <si>
    <t>PR Staff training/conferences</t>
  </si>
  <si>
    <t>30-140</t>
  </si>
  <si>
    <t>PR Snack Program</t>
  </si>
  <si>
    <t>30-391</t>
  </si>
  <si>
    <t>PR Services &amp; Supplies</t>
  </si>
  <si>
    <t>50-391</t>
  </si>
  <si>
    <t>Rec Postage</t>
  </si>
  <si>
    <t>60-392</t>
  </si>
  <si>
    <t>Rec Field Trips</t>
  </si>
  <si>
    <t>85-000</t>
  </si>
  <si>
    <t>Summer Program</t>
  </si>
  <si>
    <t>95-000</t>
  </si>
  <si>
    <t>REC REVOLVING - REVENUES</t>
  </si>
  <si>
    <t>Increase/ Decrease</t>
  </si>
  <si>
    <t>Parks &amp; Rec. Revolving Fund</t>
  </si>
  <si>
    <t>REVENUES</t>
  </si>
  <si>
    <t>Processing Fees</t>
  </si>
  <si>
    <t>REC REVOLVING - EXPENSES</t>
  </si>
  <si>
    <t>Summer Head Counselor Salary</t>
  </si>
  <si>
    <t>REC SS/MED</t>
  </si>
  <si>
    <t xml:space="preserve">     </t>
  </si>
  <si>
    <t>Other Tax Revenues</t>
  </si>
  <si>
    <t>Land Use Change Taxes</t>
  </si>
  <si>
    <t>Yield Tax</t>
  </si>
  <si>
    <t>Excavation Tax</t>
  </si>
  <si>
    <t>PILOT</t>
  </si>
  <si>
    <t>Other Taxes</t>
  </si>
  <si>
    <t>Interest on Taxes</t>
  </si>
  <si>
    <t>Costs</t>
  </si>
  <si>
    <t>TAX Miscellaneous Revenues</t>
  </si>
  <si>
    <t>Total Other Taxes</t>
  </si>
  <si>
    <t>Town Clerk Revenues</t>
  </si>
  <si>
    <t>Business Licenses</t>
  </si>
  <si>
    <t>UCC Filings &amp; Certificates</t>
  </si>
  <si>
    <t>Motor Vehcile Permits</t>
  </si>
  <si>
    <t>Boat Registrations</t>
  </si>
  <si>
    <t>Dog Licenses</t>
  </si>
  <si>
    <t>Dog Fines</t>
  </si>
  <si>
    <t>Marriage Licenses</t>
  </si>
  <si>
    <t>Vital Record Certificates</t>
  </si>
  <si>
    <t>Cart Fee</t>
  </si>
  <si>
    <t>Town Clerk Miscellaneous</t>
  </si>
  <si>
    <t>Total Town Clerk</t>
  </si>
  <si>
    <t>Building Permits</t>
  </si>
  <si>
    <t>Grant Revenues</t>
  </si>
  <si>
    <t>Rooms &amp; Meals Revenues</t>
  </si>
  <si>
    <t>Highway Block Grant</t>
  </si>
  <si>
    <t>Municipal Aid</t>
  </si>
  <si>
    <t>Railroad</t>
  </si>
  <si>
    <t>State &amp; Federal Forest PILOT</t>
  </si>
  <si>
    <t>Total Grant</t>
  </si>
  <si>
    <t>Intergovernmental Revenues</t>
  </si>
  <si>
    <t>Village District</t>
  </si>
  <si>
    <t>Prospect St Bridge Grant</t>
  </si>
  <si>
    <t>Total Intergovernmental Revenues</t>
  </si>
  <si>
    <t>Income from departments</t>
  </si>
  <si>
    <t>Income from Copy Machine</t>
  </si>
  <si>
    <t>Notary Fee</t>
  </si>
  <si>
    <t>Income from List &amp; Maps</t>
  </si>
  <si>
    <t>Current Use Applications</t>
  </si>
  <si>
    <t>Police Special Detail</t>
  </si>
  <si>
    <t>Overtime grants</t>
  </si>
  <si>
    <t>Police grants</t>
  </si>
  <si>
    <t>Highway Department</t>
  </si>
  <si>
    <t>Pistol Permits</t>
  </si>
  <si>
    <t>Police Reports</t>
  </si>
  <si>
    <t>Court Fines</t>
  </si>
  <si>
    <t>Court Fees</t>
  </si>
  <si>
    <t>Fire Department</t>
  </si>
  <si>
    <t>Forest Fire Reimbursement</t>
  </si>
  <si>
    <t>pool</t>
  </si>
  <si>
    <t>Planning Board Fees</t>
  </si>
  <si>
    <t>season passes</t>
  </si>
  <si>
    <t>Zoning Board Fees</t>
  </si>
  <si>
    <t>day passes</t>
  </si>
  <si>
    <t>New</t>
  </si>
  <si>
    <t>Ambulance Income</t>
  </si>
  <si>
    <t>concessions</t>
  </si>
  <si>
    <t>Rec-Other</t>
  </si>
  <si>
    <t>swim lessons</t>
  </si>
  <si>
    <t>Rec After School Program</t>
  </si>
  <si>
    <t>swim team</t>
  </si>
  <si>
    <t>Rec Weekly Campers</t>
  </si>
  <si>
    <t>teen programs</t>
  </si>
  <si>
    <t>Cemetery Fees</t>
  </si>
  <si>
    <t>pool parties</t>
  </si>
  <si>
    <t>Pool Revenue</t>
  </si>
  <si>
    <t>Miscellaneous from departments</t>
  </si>
  <si>
    <t>Total Income from Depts.</t>
  </si>
  <si>
    <t>Sale of Municipal Property</t>
  </si>
  <si>
    <t>Interest on Investments</t>
  </si>
  <si>
    <t>Interest on Checking</t>
  </si>
  <si>
    <t>Service Bank Charges</t>
  </si>
  <si>
    <t>Bounced Checks</t>
  </si>
  <si>
    <t>Bank Errors/Corrections</t>
  </si>
  <si>
    <t>Total Interest on Investments</t>
  </si>
  <si>
    <t>Other Miscellaneous Revenues</t>
  </si>
  <si>
    <t>Insurance Div &amp; Reimbursements</t>
  </si>
  <si>
    <t>Reimbursement Med. Insurance</t>
  </si>
  <si>
    <t>Contributions &amp; Donations</t>
  </si>
  <si>
    <t>Playground Donations</t>
  </si>
  <si>
    <t>Visitor Center</t>
  </si>
  <si>
    <t>Grant - LED lights</t>
  </si>
  <si>
    <t>Reimbursement Welfare</t>
  </si>
  <si>
    <t>NCES Host fees</t>
  </si>
  <si>
    <t>Total Other Misc. Revenues</t>
  </si>
  <si>
    <t>Trust Funds/Surplus</t>
  </si>
  <si>
    <t>Voted from Surplus</t>
  </si>
  <si>
    <t>Transfer from Trust Funds</t>
  </si>
  <si>
    <t>Bond/Loan Proceeds</t>
  </si>
  <si>
    <t>Loan/Bond Proceeds</t>
  </si>
  <si>
    <t>Other Revenues</t>
  </si>
  <si>
    <t>Total General Fund Revenues</t>
  </si>
  <si>
    <t>This is what is used to offset taxes</t>
  </si>
  <si>
    <t>Special Revenue Funds</t>
  </si>
  <si>
    <t>Country Club</t>
  </si>
  <si>
    <t xml:space="preserve">Recreation Program </t>
  </si>
  <si>
    <t>Total Revenues w/Special revenues</t>
  </si>
  <si>
    <t>Highway Equip</t>
  </si>
  <si>
    <t>Police Cruiser</t>
  </si>
  <si>
    <t>Police Equipment</t>
  </si>
  <si>
    <t>Fire Emerg. Safety Equip</t>
  </si>
  <si>
    <t>Fire Truck</t>
  </si>
  <si>
    <t>Assessing</t>
  </si>
  <si>
    <t>Library Capital Reserve Fund</t>
  </si>
  <si>
    <t>Concerts</t>
  </si>
  <si>
    <t>Grafton County Senior Citizens</t>
  </si>
  <si>
    <t>Ammonoosuc</t>
  </si>
  <si>
    <t>Boys &amp; Girls Club</t>
  </si>
  <si>
    <t>North Country Home Health &amp; Hospice</t>
  </si>
  <si>
    <t>Valuation</t>
  </si>
  <si>
    <t>HIGHWAY REVOLVING - REVENUES</t>
  </si>
  <si>
    <t>Highway Revolving Fund</t>
  </si>
  <si>
    <t>HIGHWAY REVOLVING - EXPENSES</t>
  </si>
  <si>
    <t>EXPENSES</t>
  </si>
  <si>
    <t>Parks &amp; Rec.  Fund</t>
  </si>
  <si>
    <t>2015F-350 Ford</t>
  </si>
  <si>
    <t>2020 Freightliner Dump Truck</t>
  </si>
  <si>
    <t>2021 Cat Loader</t>
  </si>
  <si>
    <t>Overseer of Welfare</t>
  </si>
  <si>
    <t>SS/MC</t>
  </si>
  <si>
    <t>10-3401.40-000</t>
  </si>
  <si>
    <t>Tri-County Cap - All</t>
  </si>
  <si>
    <t>Computer</t>
  </si>
  <si>
    <t>Solid Waste</t>
  </si>
  <si>
    <t xml:space="preserve">Rec Maintenance </t>
  </si>
  <si>
    <t>10-441</t>
  </si>
  <si>
    <t>Software Support</t>
  </si>
  <si>
    <t>10-123</t>
  </si>
  <si>
    <t>Overtime Patrol Grant</t>
  </si>
  <si>
    <t>10-190</t>
  </si>
  <si>
    <t>10-356</t>
  </si>
  <si>
    <t>Emergency Shelter</t>
  </si>
  <si>
    <t>Adult Programs</t>
  </si>
  <si>
    <t>HEALTH</t>
  </si>
  <si>
    <t>Health Officer</t>
  </si>
  <si>
    <t>Cell Phone</t>
  </si>
  <si>
    <t>01-4411</t>
  </si>
  <si>
    <t>CEMETERIES</t>
  </si>
  <si>
    <t>Town Building Maintenance</t>
  </si>
  <si>
    <t>2022 Budget</t>
  </si>
  <si>
    <t>2023 Default</t>
  </si>
  <si>
    <t>2023 Proposed</t>
  </si>
  <si>
    <t xml:space="preserve">2022 Unaudited </t>
  </si>
  <si>
    <t>2022  Budget</t>
  </si>
  <si>
    <t>2023 proposed</t>
  </si>
  <si>
    <t>00-210</t>
  </si>
  <si>
    <t>00-211</t>
  </si>
  <si>
    <t>10-000</t>
  </si>
  <si>
    <t>11-000</t>
  </si>
  <si>
    <t>12-000</t>
  </si>
  <si>
    <t>Insurance Claim Liability</t>
  </si>
  <si>
    <t>10-191</t>
  </si>
  <si>
    <t>40-392</t>
  </si>
  <si>
    <t>40-393</t>
  </si>
  <si>
    <t>40-394</t>
  </si>
  <si>
    <t>40-395</t>
  </si>
  <si>
    <t>40-396</t>
  </si>
  <si>
    <t>40-397</t>
  </si>
  <si>
    <t>40-398</t>
  </si>
  <si>
    <t>30-392</t>
  </si>
  <si>
    <t>EXECUTIVE</t>
  </si>
  <si>
    <t>TOWN CLERK</t>
  </si>
  <si>
    <t>FINANCE - TAX COLLECTING</t>
  </si>
  <si>
    <t>ASSESSING</t>
  </si>
  <si>
    <t>PLANNING ZONING</t>
  </si>
  <si>
    <t>GENEREAL GOV'T BUILDINGS</t>
  </si>
  <si>
    <t>HEALTH AGENCIES</t>
  </si>
  <si>
    <t>HEALTH OFFICER</t>
  </si>
  <si>
    <t>CULTURE AND RECREATION</t>
  </si>
  <si>
    <t>PARKS AND RECREATION</t>
  </si>
  <si>
    <t>STD, LTD, and Life Insurance</t>
  </si>
  <si>
    <t>SS/Medicare</t>
  </si>
  <si>
    <t>.</t>
  </si>
  <si>
    <t xml:space="preserve">Cell Phone </t>
  </si>
  <si>
    <t>40-399</t>
  </si>
  <si>
    <t xml:space="preserve">2022 Freighliner Dump Truck </t>
  </si>
  <si>
    <t xml:space="preserve">Telephone </t>
  </si>
  <si>
    <t>10-3401.68-000</t>
  </si>
  <si>
    <t xml:space="preserve">retirement </t>
  </si>
  <si>
    <t xml:space="preserve">Admin Support </t>
  </si>
  <si>
    <t>911 Markers</t>
  </si>
  <si>
    <t xml:space="preserve">Seocnd Chance Animal Rescue </t>
  </si>
  <si>
    <t>Total Warrants</t>
  </si>
  <si>
    <t>First Quarter</t>
  </si>
  <si>
    <t>Second Quarter</t>
  </si>
  <si>
    <t>Third Quarter</t>
  </si>
  <si>
    <t>Forth Quarter</t>
  </si>
  <si>
    <t>2023 Budget</t>
  </si>
  <si>
    <t xml:space="preserve">2023 Unaudited </t>
  </si>
  <si>
    <t>2024 Default</t>
  </si>
  <si>
    <t>2024 Proposed</t>
  </si>
  <si>
    <t>Direct Assistance</t>
  </si>
  <si>
    <t xml:space="preserve">Direct Assistance </t>
  </si>
  <si>
    <t xml:space="preserve">New Public Safety Facility </t>
  </si>
  <si>
    <t>2024 Warrant Articles</t>
  </si>
  <si>
    <t>2023 Unaudited</t>
  </si>
  <si>
    <t>2023  Budget</t>
  </si>
  <si>
    <t>2024 proposed</t>
  </si>
  <si>
    <t>Town Adm Salary</t>
  </si>
  <si>
    <t>Cemetery Phone/WiFi</t>
  </si>
  <si>
    <t>was encumbered from 2022</t>
  </si>
  <si>
    <t>2023 Unaudited  A/O 11/14</t>
  </si>
  <si>
    <t>Retention</t>
  </si>
  <si>
    <t xml:space="preserve">Finance Administrator </t>
  </si>
  <si>
    <t>40-400</t>
  </si>
  <si>
    <t xml:space="preserve">2023 Freighliner Dump Truck </t>
  </si>
  <si>
    <t>Recreation Properties/Maintenance</t>
  </si>
  <si>
    <t xml:space="preserve">Ambulance Attend. Stipend </t>
  </si>
  <si>
    <t xml:space="preserve">Rec/Pool Facility </t>
  </si>
  <si>
    <t xml:space="preserve">Marketing </t>
  </si>
  <si>
    <t>Difference between proposed and 2023</t>
  </si>
  <si>
    <t xml:space="preserve">Visitors Center Roof </t>
  </si>
  <si>
    <t xml:space="preserve">250th Anniversary </t>
  </si>
  <si>
    <t>Cruiser 1 (2018 F150) (Charger)</t>
  </si>
  <si>
    <t>Capital Reserve/Special Warrant</t>
  </si>
  <si>
    <t>balance</t>
  </si>
  <si>
    <t>Petitioned (based on 2023)</t>
  </si>
  <si>
    <t>Used in 2023</t>
  </si>
  <si>
    <t>Northern Human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</si>
</sst>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mmmm\ d\,\ yyyy"/>
    <numFmt numFmtId="167" formatCode="_(&quot;$&quot;* #,##0_);_(&quot;$&quot;* \(#,##0\);_(&quot;$&quot;* &quot;-&quot;??_);_(@_)"/>
    <numFmt numFmtId="168" formatCode="&quot;$&quot;#,##0.00"/>
    <numFmt numFmtId="169" formatCode="m/d/yy"/>
    <numFmt numFmtId="170" formatCode="00000"/>
    <numFmt numFmtId="171" formatCode="mmm\ yy"/>
    <numFmt numFmtId="172" formatCode="#,##0\ _$;[Red]\-#,##0\ _$"/>
    <numFmt numFmtId="173" formatCode="&quot;$&quot;#,##0"/>
    <numFmt numFmtId="174" formatCode="0.0%"/>
  </numFmts>
  <fonts count="50" x14ac:knownFonts="1">
    <font>
      <sz val="10"/>
      <name val="Arial"/>
    </font>
    <font>
      <b/>
      <sz val="16"/>
      <name val="Arial"/>
      <family val="2"/>
    </font>
    <font>
      <b/>
      <u/>
      <sz val="2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7"/>
      <color indexed="8"/>
      <name val="Arial"/>
      <family val="2"/>
    </font>
    <font>
      <sz val="8"/>
      <color indexed="8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b/>
      <sz val="20"/>
      <color indexed="8"/>
      <name val="MS Sans Serif"/>
    </font>
    <font>
      <b/>
      <sz val="14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6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b/>
      <sz val="16"/>
      <color indexed="8"/>
      <name val="MS Sans Serif"/>
    </font>
    <font>
      <sz val="18"/>
      <color indexed="8"/>
      <name val="Arial"/>
      <family val="2"/>
    </font>
    <font>
      <b/>
      <sz val="16"/>
      <color rgb="FF000000"/>
      <name val="Arial"/>
      <family val="2"/>
    </font>
    <font>
      <b/>
      <sz val="10"/>
      <color indexed="9"/>
      <name val="Arial"/>
      <family val="2"/>
    </font>
    <font>
      <b/>
      <sz val="18"/>
      <color indexed="8"/>
      <name val="MS Sans Serif"/>
    </font>
    <font>
      <i/>
      <sz val="10"/>
      <color indexed="8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9"/>
      <name val="Arial"/>
      <family val="2"/>
    </font>
    <font>
      <i/>
      <sz val="8"/>
      <color indexed="8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i/>
      <sz val="12"/>
      <color indexed="8"/>
      <name val="Arial"/>
      <family val="2"/>
    </font>
    <font>
      <b/>
      <sz val="20"/>
      <name val="Arial"/>
      <family val="2"/>
    </font>
    <font>
      <b/>
      <i/>
      <sz val="8"/>
      <color indexed="8"/>
      <name val="Arial"/>
      <family val="2"/>
    </font>
    <font>
      <b/>
      <i/>
      <sz val="10"/>
      <color indexed="8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" fillId="0" borderId="0"/>
    <xf numFmtId="0" fontId="47" fillId="0" borderId="0"/>
    <xf numFmtId="44" fontId="48" fillId="0" borderId="0" applyFont="0" applyFill="0" applyBorder="0" applyAlignment="0" applyProtection="0"/>
  </cellStyleXfs>
  <cellXfs count="546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/>
    <xf numFmtId="14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7" fillId="0" borderId="1" xfId="0" applyFont="1" applyBorder="1"/>
    <xf numFmtId="0" fontId="5" fillId="0" borderId="1" xfId="0" applyFont="1" applyBorder="1"/>
    <xf numFmtId="0" fontId="4" fillId="0" borderId="1" xfId="0" applyFont="1" applyBorder="1"/>
    <xf numFmtId="3" fontId="0" fillId="0" borderId="1" xfId="0" applyNumberFormat="1" applyBorder="1"/>
    <xf numFmtId="3" fontId="0" fillId="2" borderId="1" xfId="0" applyNumberFormat="1" applyFill="1" applyBorder="1"/>
    <xf numFmtId="3" fontId="7" fillId="0" borderId="1" xfId="0" applyNumberFormat="1" applyFont="1" applyBorder="1"/>
    <xf numFmtId="3" fontId="0" fillId="0" borderId="1" xfId="1" applyNumberFormat="1" applyFont="1" applyBorder="1"/>
    <xf numFmtId="3" fontId="0" fillId="0" borderId="1" xfId="0" applyNumberFormat="1" applyBorder="1" applyAlignment="1">
      <alignment horizontal="right" wrapText="1"/>
    </xf>
    <xf numFmtId="0" fontId="4" fillId="0" borderId="1" xfId="0" applyFont="1" applyBorder="1" applyAlignment="1">
      <alignment horizontal="right"/>
    </xf>
    <xf numFmtId="0" fontId="4" fillId="2" borderId="0" xfId="0" applyFont="1" applyFill="1"/>
    <xf numFmtId="0" fontId="0" fillId="2" borderId="0" xfId="0" applyFill="1"/>
    <xf numFmtId="3" fontId="4" fillId="0" borderId="1" xfId="0" applyNumberFormat="1" applyFont="1" applyBorder="1"/>
    <xf numFmtId="0" fontId="7" fillId="0" borderId="0" xfId="0" applyFont="1"/>
    <xf numFmtId="0" fontId="10" fillId="2" borderId="0" xfId="0" applyFont="1" applyFill="1"/>
    <xf numFmtId="9" fontId="7" fillId="0" borderId="0" xfId="2" applyFont="1"/>
    <xf numFmtId="165" fontId="7" fillId="0" borderId="0" xfId="2" applyNumberFormat="1" applyFont="1"/>
    <xf numFmtId="0" fontId="0" fillId="0" borderId="2" xfId="0" applyBorder="1"/>
    <xf numFmtId="0" fontId="0" fillId="0" borderId="3" xfId="0" applyBorder="1"/>
    <xf numFmtId="3" fontId="7" fillId="0" borderId="0" xfId="0" applyNumberFormat="1" applyFont="1"/>
    <xf numFmtId="3" fontId="0" fillId="0" borderId="0" xfId="0" applyNumberFormat="1"/>
    <xf numFmtId="3" fontId="5" fillId="0" borderId="1" xfId="0" applyNumberFormat="1" applyFont="1" applyBorder="1"/>
    <xf numFmtId="4" fontId="7" fillId="0" borderId="0" xfId="1" applyNumberFormat="1" applyFont="1"/>
    <xf numFmtId="2" fontId="0" fillId="0" borderId="0" xfId="0" applyNumberFormat="1"/>
    <xf numFmtId="164" fontId="0" fillId="0" borderId="0" xfId="0" applyNumberFormat="1"/>
    <xf numFmtId="166" fontId="12" fillId="0" borderId="1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0" fillId="4" borderId="1" xfId="0" applyFill="1" applyBorder="1"/>
    <xf numFmtId="0" fontId="0" fillId="5" borderId="1" xfId="0" applyFill="1" applyBorder="1" applyAlignment="1">
      <alignment horizontal="right"/>
    </xf>
    <xf numFmtId="14" fontId="0" fillId="5" borderId="1" xfId="0" applyNumberFormat="1" applyFill="1" applyBorder="1"/>
    <xf numFmtId="0" fontId="0" fillId="5" borderId="1" xfId="0" applyFill="1" applyBorder="1"/>
    <xf numFmtId="0" fontId="1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left" vertical="center"/>
    </xf>
    <xf numFmtId="3" fontId="16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/>
    </xf>
    <xf numFmtId="9" fontId="0" fillId="0" borderId="1" xfId="0" applyNumberFormat="1" applyBorder="1"/>
    <xf numFmtId="3" fontId="16" fillId="2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10" fontId="0" fillId="0" borderId="1" xfId="0" applyNumberFormat="1" applyBorder="1"/>
    <xf numFmtId="3" fontId="7" fillId="0" borderId="1" xfId="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167" fontId="5" fillId="0" borderId="1" xfId="3" applyNumberFormat="1" applyFont="1" applyBorder="1" applyAlignment="1">
      <alignment horizontal="right"/>
    </xf>
    <xf numFmtId="0" fontId="15" fillId="0" borderId="0" xfId="0" applyFont="1" applyAlignment="1">
      <alignment horizontal="left" vertical="center"/>
    </xf>
    <xf numFmtId="10" fontId="0" fillId="0" borderId="0" xfId="0" applyNumberFormat="1"/>
    <xf numFmtId="168" fontId="0" fillId="0" borderId="0" xfId="0" applyNumberFormat="1"/>
    <xf numFmtId="0" fontId="0" fillId="0" borderId="0" xfId="0" applyAlignment="1">
      <alignment horizontal="right"/>
    </xf>
    <xf numFmtId="10" fontId="0" fillId="0" borderId="0" xfId="2" applyNumberFormat="1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3" fontId="13" fillId="3" borderId="1" xfId="0" applyNumberFormat="1" applyFont="1" applyFill="1" applyBorder="1" applyAlignment="1">
      <alignment horizontal="center" vertical="center" wrapText="1"/>
    </xf>
    <xf numFmtId="3" fontId="18" fillId="3" borderId="1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3" fontId="15" fillId="4" borderId="1" xfId="0" applyNumberFormat="1" applyFont="1" applyFill="1" applyBorder="1" applyAlignment="1">
      <alignment vertical="center"/>
    </xf>
    <xf numFmtId="3" fontId="15" fillId="4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3" fontId="16" fillId="0" borderId="1" xfId="0" applyNumberFormat="1" applyFont="1" applyBorder="1" applyAlignment="1">
      <alignment vertical="center"/>
    </xf>
    <xf numFmtId="3" fontId="19" fillId="0" borderId="1" xfId="0" applyNumberFormat="1" applyFont="1" applyBorder="1"/>
    <xf numFmtId="165" fontId="5" fillId="2" borderId="1" xfId="1" applyNumberFormat="1" applyFont="1" applyFill="1" applyBorder="1"/>
    <xf numFmtId="1" fontId="0" fillId="0" borderId="1" xfId="0" applyNumberFormat="1" applyBorder="1"/>
    <xf numFmtId="9" fontId="0" fillId="0" borderId="1" xfId="2" applyFont="1" applyBorder="1"/>
    <xf numFmtId="3" fontId="16" fillId="6" borderId="1" xfId="0" applyNumberFormat="1" applyFont="1" applyFill="1" applyBorder="1" applyAlignment="1">
      <alignment vertical="center"/>
    </xf>
    <xf numFmtId="165" fontId="5" fillId="0" borderId="1" xfId="1" applyNumberFormat="1" applyFont="1" applyBorder="1"/>
    <xf numFmtId="0" fontId="14" fillId="0" borderId="1" xfId="0" applyFont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3" fontId="13" fillId="0" borderId="1" xfId="0" applyNumberFormat="1" applyFont="1" applyBorder="1" applyAlignment="1">
      <alignment horizontal="center" vertical="center"/>
    </xf>
    <xf numFmtId="10" fontId="4" fillId="0" borderId="0" xfId="0" applyNumberFormat="1" applyFont="1"/>
    <xf numFmtId="165" fontId="5" fillId="0" borderId="0" xfId="1" applyNumberFormat="1" applyFont="1"/>
    <xf numFmtId="10" fontId="15" fillId="0" borderId="0" xfId="0" applyNumberFormat="1" applyFont="1" applyAlignment="1">
      <alignment vertical="center"/>
    </xf>
    <xf numFmtId="10" fontId="15" fillId="0" borderId="0" xfId="0" applyNumberFormat="1" applyFont="1" applyAlignment="1">
      <alignment horizontal="right" vertical="center"/>
    </xf>
    <xf numFmtId="3" fontId="4" fillId="0" borderId="0" xfId="0" applyNumberFormat="1" applyFont="1"/>
    <xf numFmtId="10" fontId="0" fillId="0" borderId="0" xfId="2" applyNumberFormat="1" applyFont="1"/>
    <xf numFmtId="0" fontId="14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3" fontId="13" fillId="7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3" fontId="16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3" fontId="16" fillId="8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9" fillId="0" borderId="1" xfId="0" applyFont="1" applyBorder="1"/>
    <xf numFmtId="3" fontId="5" fillId="0" borderId="1" xfId="0" applyNumberFormat="1" applyFont="1" applyBorder="1" applyAlignment="1">
      <alignment horizontal="right" vertical="center"/>
    </xf>
    <xf numFmtId="3" fontId="5" fillId="6" borderId="1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5" fillId="0" borderId="8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165" fontId="5" fillId="0" borderId="9" xfId="1" applyNumberFormat="1" applyFont="1" applyBorder="1"/>
    <xf numFmtId="0" fontId="4" fillId="7" borderId="0" xfId="0" applyFont="1" applyFill="1"/>
    <xf numFmtId="0" fontId="20" fillId="0" borderId="1" xfId="0" applyFont="1" applyBorder="1"/>
    <xf numFmtId="15" fontId="21" fillId="0" borderId="1" xfId="0" applyNumberFormat="1" applyFont="1" applyBorder="1" applyAlignment="1">
      <alignment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right"/>
    </xf>
    <xf numFmtId="0" fontId="23" fillId="0" borderId="1" xfId="0" applyFont="1" applyBorder="1" applyAlignment="1">
      <alignment horizontal="left" vertical="center"/>
    </xf>
    <xf numFmtId="0" fontId="20" fillId="4" borderId="1" xfId="0" applyFont="1" applyFill="1" applyBorder="1"/>
    <xf numFmtId="0" fontId="20" fillId="5" borderId="1" xfId="0" applyFont="1" applyFill="1" applyBorder="1"/>
    <xf numFmtId="0" fontId="23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horizontal="left" vertical="center"/>
    </xf>
    <xf numFmtId="3" fontId="22" fillId="0" borderId="1" xfId="0" applyNumberFormat="1" applyFont="1" applyBorder="1"/>
    <xf numFmtId="3" fontId="20" fillId="0" borderId="1" xfId="0" applyNumberFormat="1" applyFont="1" applyBorder="1"/>
    <xf numFmtId="9" fontId="20" fillId="0" borderId="1" xfId="2" applyFont="1" applyBorder="1"/>
    <xf numFmtId="165" fontId="22" fillId="0" borderId="1" xfId="1" applyNumberFormat="1" applyFont="1" applyBorder="1" applyAlignment="1">
      <alignment horizontal="right"/>
    </xf>
    <xf numFmtId="0" fontId="23" fillId="0" borderId="1" xfId="0" applyFont="1" applyBorder="1" applyAlignment="1">
      <alignment vertical="center"/>
    </xf>
    <xf numFmtId="3" fontId="1" fillId="0" borderId="1" xfId="0" applyNumberFormat="1" applyFont="1" applyBorder="1"/>
    <xf numFmtId="165" fontId="1" fillId="0" borderId="1" xfId="1" applyNumberFormat="1" applyFont="1" applyBorder="1" applyAlignment="1">
      <alignment horizontal="right"/>
    </xf>
    <xf numFmtId="168" fontId="25" fillId="0" borderId="0" xfId="0" applyNumberFormat="1" applyFont="1"/>
    <xf numFmtId="0" fontId="17" fillId="0" borderId="1" xfId="0" applyFont="1" applyBorder="1" applyAlignment="1">
      <alignment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wrapText="1"/>
    </xf>
    <xf numFmtId="3" fontId="5" fillId="8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16" fillId="0" borderId="1" xfId="0" applyFont="1" applyBorder="1" applyAlignment="1">
      <alignment horizontal="left" vertical="center"/>
    </xf>
    <xf numFmtId="3" fontId="14" fillId="0" borderId="1" xfId="0" applyNumberFormat="1" applyFont="1" applyBorder="1" applyAlignment="1">
      <alignment horizontal="right" vertical="center"/>
    </xf>
    <xf numFmtId="14" fontId="27" fillId="0" borderId="1" xfId="0" applyNumberFormat="1" applyFont="1" applyBorder="1"/>
    <xf numFmtId="165" fontId="8" fillId="0" borderId="1" xfId="1" applyNumberFormat="1" applyFont="1" applyBorder="1"/>
    <xf numFmtId="0" fontId="4" fillId="0" borderId="1" xfId="0" applyFont="1" applyBorder="1" applyAlignment="1">
      <alignment vertical="center"/>
    </xf>
    <xf numFmtId="165" fontId="5" fillId="0" borderId="1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/>
    </xf>
    <xf numFmtId="0" fontId="0" fillId="7" borderId="0" xfId="0" applyFill="1"/>
    <xf numFmtId="0" fontId="17" fillId="0" borderId="1" xfId="0" applyFont="1" applyBorder="1" applyAlignment="1">
      <alignment horizontal="right" vertical="center"/>
    </xf>
    <xf numFmtId="166" fontId="28" fillId="0" borderId="1" xfId="0" applyNumberFormat="1" applyFont="1" applyBorder="1" applyAlignment="1">
      <alignment horizontal="center" vertical="center"/>
    </xf>
    <xf numFmtId="3" fontId="16" fillId="4" borderId="1" xfId="0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right"/>
    </xf>
    <xf numFmtId="0" fontId="1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/>
    </xf>
    <xf numFmtId="165" fontId="7" fillId="0" borderId="1" xfId="1" applyNumberFormat="1" applyFont="1" applyBorder="1"/>
    <xf numFmtId="3" fontId="7" fillId="0" borderId="1" xfId="0" applyNumberFormat="1" applyFont="1" applyBorder="1" applyAlignment="1">
      <alignment horizontal="right"/>
    </xf>
    <xf numFmtId="10" fontId="4" fillId="0" borderId="0" xfId="2" applyNumberFormat="1" applyAlignment="1">
      <alignment horizontal="right"/>
    </xf>
    <xf numFmtId="166" fontId="29" fillId="0" borderId="1" xfId="0" applyNumberFormat="1" applyFont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16" fillId="4" borderId="1" xfId="0" applyNumberFormat="1" applyFont="1" applyFill="1" applyBorder="1" applyAlignment="1">
      <alignment horizontal="right" vertical="center"/>
    </xf>
    <xf numFmtId="3" fontId="16" fillId="2" borderId="1" xfId="0" applyNumberFormat="1" applyFont="1" applyFill="1" applyBorder="1" applyAlignment="1">
      <alignment vertical="center"/>
    </xf>
    <xf numFmtId="3" fontId="5" fillId="0" borderId="1" xfId="0" applyNumberFormat="1" applyFont="1" applyBorder="1" applyAlignment="1">
      <alignment horizontal="right"/>
    </xf>
    <xf numFmtId="0" fontId="14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0" fillId="2" borderId="1" xfId="0" applyFill="1" applyBorder="1"/>
    <xf numFmtId="165" fontId="7" fillId="0" borderId="1" xfId="0" applyNumberFormat="1" applyFont="1" applyBorder="1"/>
    <xf numFmtId="165" fontId="7" fillId="0" borderId="1" xfId="1" applyNumberFormat="1" applyFont="1" applyBorder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0" applyNumberFormat="1"/>
    <xf numFmtId="168" fontId="15" fillId="0" borderId="0" xfId="0" applyNumberFormat="1" applyFont="1" applyAlignment="1">
      <alignment vertical="center"/>
    </xf>
    <xf numFmtId="14" fontId="12" fillId="0" borderId="1" xfId="0" applyNumberFormat="1" applyFont="1" applyBorder="1" applyAlignment="1">
      <alignment horizontal="left" vertical="center" wrapText="1"/>
    </xf>
    <xf numFmtId="3" fontId="0" fillId="3" borderId="1" xfId="0" applyNumberFormat="1" applyFill="1" applyBorder="1" applyAlignment="1">
      <alignment wrapText="1"/>
    </xf>
    <xf numFmtId="0" fontId="18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right" vertical="center"/>
    </xf>
    <xf numFmtId="3" fontId="5" fillId="2" borderId="1" xfId="0" applyNumberFormat="1" applyFont="1" applyFill="1" applyBorder="1"/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14" fontId="30" fillId="0" borderId="1" xfId="0" applyNumberFormat="1" applyFont="1" applyBorder="1" applyAlignment="1">
      <alignment horizontal="left" vertical="center" wrapText="1"/>
    </xf>
    <xf numFmtId="9" fontId="7" fillId="3" borderId="1" xfId="2" applyFont="1" applyFill="1" applyBorder="1" applyAlignment="1">
      <alignment horizontal="center" vertical="center" wrapText="1"/>
    </xf>
    <xf numFmtId="3" fontId="0" fillId="5" borderId="1" xfId="0" applyNumberFormat="1" applyFill="1" applyBorder="1"/>
    <xf numFmtId="9" fontId="0" fillId="5" borderId="1" xfId="2" applyFont="1" applyFill="1" applyBorder="1"/>
    <xf numFmtId="165" fontId="5" fillId="0" borderId="1" xfId="1" applyNumberFormat="1" applyFont="1" applyBorder="1" applyAlignment="1">
      <alignment horizontal="right"/>
    </xf>
    <xf numFmtId="0" fontId="0" fillId="5" borderId="1" xfId="0" applyFill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31" fillId="0" borderId="1" xfId="0" applyFont="1" applyBorder="1"/>
    <xf numFmtId="0" fontId="17" fillId="0" borderId="1" xfId="0" applyFont="1" applyBorder="1" applyAlignment="1">
      <alignment horizontal="right" vertical="center" wrapText="1"/>
    </xf>
    <xf numFmtId="166" fontId="32" fillId="0" borderId="1" xfId="0" applyNumberFormat="1" applyFont="1" applyBorder="1" applyAlignment="1">
      <alignment horizontal="center" vertical="center"/>
    </xf>
    <xf numFmtId="0" fontId="27" fillId="3" borderId="1" xfId="0" applyFont="1" applyFill="1" applyBorder="1" applyAlignment="1">
      <alignment wrapText="1"/>
    </xf>
    <xf numFmtId="0" fontId="13" fillId="0" borderId="1" xfId="0" applyFont="1" applyBorder="1" applyAlignment="1">
      <alignment horizontal="right" vertical="center"/>
    </xf>
    <xf numFmtId="4" fontId="33" fillId="4" borderId="1" xfId="0" applyNumberFormat="1" applyFont="1" applyFill="1" applyBorder="1" applyAlignment="1">
      <alignment vertical="center"/>
    </xf>
    <xf numFmtId="0" fontId="19" fillId="5" borderId="1" xfId="0" applyFont="1" applyFill="1" applyBorder="1"/>
    <xf numFmtId="10" fontId="0" fillId="5" borderId="1" xfId="0" applyNumberFormat="1" applyFill="1" applyBorder="1"/>
    <xf numFmtId="3" fontId="0" fillId="0" borderId="1" xfId="2" applyNumberFormat="1" applyFont="1" applyBorder="1"/>
    <xf numFmtId="6" fontId="0" fillId="0" borderId="0" xfId="0" applyNumberFormat="1"/>
    <xf numFmtId="14" fontId="4" fillId="0" borderId="1" xfId="0" applyNumberFormat="1" applyFont="1" applyBorder="1"/>
    <xf numFmtId="6" fontId="0" fillId="2" borderId="0" xfId="0" applyNumberFormat="1" applyFill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10" fontId="4" fillId="0" borderId="0" xfId="2" applyNumberFormat="1"/>
    <xf numFmtId="0" fontId="34" fillId="3" borderId="1" xfId="0" applyFont="1" applyFill="1" applyBorder="1" applyAlignment="1">
      <alignment horizontal="center" vertical="center" wrapText="1"/>
    </xf>
    <xf numFmtId="3" fontId="33" fillId="5" borderId="1" xfId="0" applyNumberFormat="1" applyFont="1" applyFill="1" applyBorder="1" applyAlignment="1">
      <alignment horizontal="right" vertical="center" wrapText="1"/>
    </xf>
    <xf numFmtId="3" fontId="33" fillId="8" borderId="1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/>
    <xf numFmtId="0" fontId="35" fillId="0" borderId="1" xfId="0" applyFont="1" applyBorder="1" applyAlignment="1">
      <alignment horizontal="right" vertical="center"/>
    </xf>
    <xf numFmtId="0" fontId="36" fillId="0" borderId="1" xfId="0" applyFont="1" applyBorder="1" applyAlignment="1">
      <alignment horizontal="left" vertical="center"/>
    </xf>
    <xf numFmtId="3" fontId="11" fillId="0" borderId="1" xfId="0" applyNumberFormat="1" applyFont="1" applyBorder="1" applyAlignment="1">
      <alignment horizontal="right" vertical="center" wrapText="1"/>
    </xf>
    <xf numFmtId="0" fontId="37" fillId="0" borderId="1" xfId="0" applyFont="1" applyBorder="1"/>
    <xf numFmtId="3" fontId="36" fillId="0" borderId="1" xfId="0" applyNumberFormat="1" applyFont="1" applyBorder="1" applyAlignment="1">
      <alignment horizontal="right" vertical="center"/>
    </xf>
    <xf numFmtId="9" fontId="10" fillId="0" borderId="1" xfId="2" applyFont="1" applyBorder="1"/>
    <xf numFmtId="0" fontId="38" fillId="0" borderId="1" xfId="0" applyFont="1" applyBorder="1"/>
    <xf numFmtId="0" fontId="35" fillId="0" borderId="1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left"/>
    </xf>
    <xf numFmtId="3" fontId="35" fillId="0" borderId="1" xfId="0" applyNumberFormat="1" applyFont="1" applyBorder="1" applyAlignment="1">
      <alignment horizontal="right" vertical="center" wrapText="1"/>
    </xf>
    <xf numFmtId="14" fontId="10" fillId="0" borderId="1" xfId="0" applyNumberFormat="1" applyFont="1" applyBorder="1"/>
    <xf numFmtId="3" fontId="35" fillId="0" borderId="1" xfId="0" applyNumberFormat="1" applyFont="1" applyBorder="1" applyAlignment="1">
      <alignment horizontal="right" vertical="center"/>
    </xf>
    <xf numFmtId="0" fontId="10" fillId="0" borderId="1" xfId="0" applyFont="1" applyBorder="1"/>
    <xf numFmtId="3" fontId="7" fillId="0" borderId="1" xfId="0" applyNumberFormat="1" applyFont="1" applyBorder="1" applyAlignment="1">
      <alignment horizontal="right" vertical="center" wrapText="1"/>
    </xf>
    <xf numFmtId="0" fontId="36" fillId="0" borderId="9" xfId="0" applyFont="1" applyBorder="1" applyAlignment="1">
      <alignment horizontal="left" vertical="center"/>
    </xf>
    <xf numFmtId="0" fontId="6" fillId="0" borderId="0" xfId="0" applyFont="1"/>
    <xf numFmtId="9" fontId="0" fillId="0" borderId="0" xfId="2" applyFont="1"/>
    <xf numFmtId="2" fontId="10" fillId="0" borderId="0" xfId="2" applyNumberFormat="1" applyFont="1" applyFill="1" applyBorder="1"/>
    <xf numFmtId="10" fontId="0" fillId="0" borderId="0" xfId="0" applyNumberFormat="1" applyAlignment="1">
      <alignment horizontal="left"/>
    </xf>
    <xf numFmtId="3" fontId="4" fillId="0" borderId="0" xfId="2" applyNumberFormat="1"/>
    <xf numFmtId="0" fontId="4" fillId="2" borderId="0" xfId="0" applyFont="1" applyFill="1" applyAlignment="1">
      <alignment horizontal="right"/>
    </xf>
    <xf numFmtId="0" fontId="4" fillId="7" borderId="0" xfId="0" applyFont="1" applyFill="1" applyAlignment="1">
      <alignment horizontal="right"/>
    </xf>
    <xf numFmtId="0" fontId="17" fillId="0" borderId="1" xfId="0" applyFont="1" applyBorder="1" applyAlignment="1">
      <alignment horizontal="center" vertical="center" wrapText="1"/>
    </xf>
    <xf numFmtId="169" fontId="12" fillId="0" borderId="1" xfId="0" applyNumberFormat="1" applyFont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vertical="center"/>
    </xf>
    <xf numFmtId="3" fontId="14" fillId="4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Border="1" applyAlignment="1">
      <alignment horizontal="right"/>
    </xf>
    <xf numFmtId="9" fontId="0" fillId="0" borderId="1" xfId="2" applyFont="1" applyBorder="1" applyAlignment="1">
      <alignment horizontal="right"/>
    </xf>
    <xf numFmtId="3" fontId="13" fillId="0" borderId="1" xfId="0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9" fontId="5" fillId="3" borderId="1" xfId="2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vertical="center"/>
    </xf>
    <xf numFmtId="165" fontId="5" fillId="0" borderId="1" xfId="1" applyNumberFormat="1" applyFont="1" applyBorder="1" applyAlignment="1"/>
    <xf numFmtId="9" fontId="0" fillId="0" borderId="1" xfId="2" applyFont="1" applyBorder="1" applyAlignment="1"/>
    <xf numFmtId="0" fontId="15" fillId="0" borderId="1" xfId="0" applyFont="1" applyBorder="1" applyAlignment="1">
      <alignment vertical="center"/>
    </xf>
    <xf numFmtId="3" fontId="16" fillId="0" borderId="1" xfId="0" applyNumberFormat="1" applyFont="1" applyBorder="1"/>
    <xf numFmtId="3" fontId="13" fillId="0" borderId="1" xfId="0" applyNumberFormat="1" applyFont="1" applyBorder="1"/>
    <xf numFmtId="165" fontId="7" fillId="0" borderId="1" xfId="1" applyNumberFormat="1" applyFont="1" applyBorder="1" applyAlignment="1"/>
    <xf numFmtId="0" fontId="1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right" vertical="center"/>
    </xf>
    <xf numFmtId="165" fontId="16" fillId="0" borderId="1" xfId="1" applyNumberFormat="1" applyFont="1" applyBorder="1" applyAlignment="1">
      <alignment horizontal="right" vertical="center"/>
    </xf>
    <xf numFmtId="165" fontId="0" fillId="0" borderId="1" xfId="0" applyNumberFormat="1" applyBorder="1"/>
    <xf numFmtId="3" fontId="31" fillId="0" borderId="1" xfId="0" applyNumberFormat="1" applyFont="1" applyBorder="1"/>
    <xf numFmtId="10" fontId="31" fillId="0" borderId="1" xfId="0" applyNumberFormat="1" applyFont="1" applyBorder="1"/>
    <xf numFmtId="14" fontId="5" fillId="0" borderId="1" xfId="0" applyNumberFormat="1" applyFont="1" applyBorder="1"/>
    <xf numFmtId="10" fontId="5" fillId="0" borderId="1" xfId="0" applyNumberFormat="1" applyFont="1" applyBorder="1"/>
    <xf numFmtId="0" fontId="33" fillId="0" borderId="1" xfId="0" applyFont="1" applyBorder="1" applyAlignment="1">
      <alignment horizontal="right" vertical="center"/>
    </xf>
    <xf numFmtId="0" fontId="33" fillId="0" borderId="1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right" vertical="center"/>
    </xf>
    <xf numFmtId="165" fontId="35" fillId="0" borderId="1" xfId="1" applyNumberFormat="1" applyFont="1" applyBorder="1" applyAlignment="1">
      <alignment horizontal="right" vertical="center"/>
    </xf>
    <xf numFmtId="3" fontId="35" fillId="0" borderId="1" xfId="0" applyNumberFormat="1" applyFont="1" applyBorder="1" applyAlignment="1">
      <alignment vertical="center"/>
    </xf>
    <xf numFmtId="3" fontId="16" fillId="0" borderId="1" xfId="0" applyNumberFormat="1" applyFont="1" applyBorder="1" applyAlignment="1">
      <alignment horizontal="center" vertical="center"/>
    </xf>
    <xf numFmtId="3" fontId="34" fillId="0" borderId="1" xfId="0" applyNumberFormat="1" applyFont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right" vertical="center"/>
    </xf>
    <xf numFmtId="165" fontId="11" fillId="0" borderId="1" xfId="1" applyNumberFormat="1" applyFont="1" applyBorder="1"/>
    <xf numFmtId="10" fontId="0" fillId="0" borderId="0" xfId="0" applyNumberFormat="1" applyAlignment="1">
      <alignment horizontal="right"/>
    </xf>
    <xf numFmtId="165" fontId="5" fillId="0" borderId="0" xfId="1" applyNumberFormat="1" applyFont="1" applyAlignment="1">
      <alignment horizontal="right"/>
    </xf>
    <xf numFmtId="9" fontId="4" fillId="0" borderId="0" xfId="2"/>
    <xf numFmtId="168" fontId="15" fillId="0" borderId="0" xfId="0" applyNumberFormat="1" applyFont="1" applyAlignment="1">
      <alignment horizontal="right" vertical="center"/>
    </xf>
    <xf numFmtId="14" fontId="23" fillId="0" borderId="1" xfId="0" applyNumberFormat="1" applyFont="1" applyBorder="1" applyAlignment="1">
      <alignment vertical="center"/>
    </xf>
    <xf numFmtId="14" fontId="8" fillId="0" borderId="1" xfId="0" applyNumberFormat="1" applyFont="1" applyBorder="1"/>
    <xf numFmtId="0" fontId="40" fillId="0" borderId="0" xfId="0" applyFont="1" applyAlignment="1">
      <alignment vertical="center"/>
    </xf>
    <xf numFmtId="10" fontId="16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28" fillId="0" borderId="1" xfId="0" applyFont="1" applyBorder="1" applyAlignment="1">
      <alignment vertical="center"/>
    </xf>
    <xf numFmtId="170" fontId="13" fillId="0" borderId="1" xfId="0" applyNumberFormat="1" applyFont="1" applyBorder="1" applyAlignment="1">
      <alignment vertical="center"/>
    </xf>
    <xf numFmtId="171" fontId="13" fillId="0" borderId="1" xfId="0" applyNumberFormat="1" applyFont="1" applyBorder="1" applyAlignment="1">
      <alignment vertical="center"/>
    </xf>
    <xf numFmtId="165" fontId="34" fillId="0" borderId="1" xfId="1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right"/>
    </xf>
    <xf numFmtId="168" fontId="6" fillId="0" borderId="1" xfId="0" applyNumberFormat="1" applyFont="1" applyBorder="1" applyAlignment="1">
      <alignment horizontal="right"/>
    </xf>
    <xf numFmtId="168" fontId="4" fillId="0" borderId="1" xfId="0" applyNumberFormat="1" applyFont="1" applyBorder="1" applyAlignment="1">
      <alignment horizontal="right"/>
    </xf>
    <xf numFmtId="14" fontId="30" fillId="0" borderId="1" xfId="0" applyNumberFormat="1" applyFont="1" applyBorder="1" applyAlignment="1">
      <alignment vertical="center"/>
    </xf>
    <xf numFmtId="0" fontId="0" fillId="4" borderId="1" xfId="0" applyFill="1" applyBorder="1" applyAlignment="1">
      <alignment horizontal="right"/>
    </xf>
    <xf numFmtId="1" fontId="5" fillId="0" borderId="1" xfId="0" applyNumberFormat="1" applyFont="1" applyBorder="1"/>
    <xf numFmtId="1" fontId="7" fillId="0" borderId="1" xfId="0" applyNumberFormat="1" applyFont="1" applyBorder="1" applyAlignment="1">
      <alignment horizontal="right"/>
    </xf>
    <xf numFmtId="168" fontId="0" fillId="0" borderId="0" xfId="0" applyNumberFormat="1" applyAlignment="1">
      <alignment horizontal="right"/>
    </xf>
    <xf numFmtId="14" fontId="12" fillId="0" borderId="1" xfId="0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16" fillId="0" borderId="1" xfId="0" applyNumberFormat="1" applyFont="1" applyBorder="1" applyAlignment="1">
      <alignment vertical="center"/>
    </xf>
    <xf numFmtId="0" fontId="35" fillId="0" borderId="1" xfId="0" applyFont="1" applyBorder="1" applyAlignment="1">
      <alignment vertical="center"/>
    </xf>
    <xf numFmtId="0" fontId="35" fillId="0" borderId="1" xfId="0" applyFont="1" applyBorder="1" applyAlignment="1">
      <alignment horizontal="left" vertical="center"/>
    </xf>
    <xf numFmtId="0" fontId="11" fillId="0" borderId="1" xfId="0" applyFont="1" applyBorder="1"/>
    <xf numFmtId="0" fontId="10" fillId="0" borderId="0" xfId="0" applyFont="1"/>
    <xf numFmtId="0" fontId="41" fillId="0" borderId="1" xfId="0" applyFont="1" applyBorder="1" applyAlignment="1">
      <alignment vertical="center"/>
    </xf>
    <xf numFmtId="171" fontId="13" fillId="0" borderId="1" xfId="0" applyNumberFormat="1" applyFont="1" applyBorder="1" applyAlignment="1">
      <alignment horizontal="left" vertical="center"/>
    </xf>
    <xf numFmtId="165" fontId="34" fillId="0" borderId="1" xfId="1" applyNumberFormat="1" applyFont="1" applyBorder="1" applyAlignment="1">
      <alignment vertical="center"/>
    </xf>
    <xf numFmtId="0" fontId="15" fillId="0" borderId="0" xfId="0" applyFont="1" applyAlignment="1">
      <alignment horizontal="left" vertical="center" wrapText="1"/>
    </xf>
    <xf numFmtId="3" fontId="15" fillId="0" borderId="0" xfId="0" applyNumberFormat="1" applyFont="1" applyAlignment="1">
      <alignment horizontal="right" vertical="center"/>
    </xf>
    <xf numFmtId="0" fontId="17" fillId="0" borderId="1" xfId="0" applyFont="1" applyBorder="1" applyAlignment="1">
      <alignment horizontal="left" vertical="center" wrapText="1"/>
    </xf>
    <xf numFmtId="49" fontId="13" fillId="0" borderId="1" xfId="0" applyNumberFormat="1" applyFont="1" applyBorder="1" applyAlignment="1">
      <alignment horizontal="left" vertical="center"/>
    </xf>
    <xf numFmtId="3" fontId="16" fillId="3" borderId="1" xfId="0" applyNumberFormat="1" applyFont="1" applyFill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right" vertical="center" wrapText="1"/>
    </xf>
    <xf numFmtId="3" fontId="14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vertical="center"/>
    </xf>
    <xf numFmtId="3" fontId="14" fillId="8" borderId="1" xfId="0" applyNumberFormat="1" applyFont="1" applyFill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wrapText="1"/>
    </xf>
    <xf numFmtId="165" fontId="4" fillId="0" borderId="1" xfId="1" applyNumberFormat="1" applyBorder="1"/>
    <xf numFmtId="0" fontId="0" fillId="7" borderId="0" xfId="0" applyFill="1" applyAlignment="1">
      <alignment horizontal="right"/>
    </xf>
    <xf numFmtId="14" fontId="24" fillId="0" borderId="1" xfId="0" applyNumberFormat="1" applyFont="1" applyBorder="1" applyAlignment="1">
      <alignment vertical="center"/>
    </xf>
    <xf numFmtId="3" fontId="16" fillId="3" borderId="1" xfId="0" applyNumberFormat="1" applyFont="1" applyFill="1" applyBorder="1" applyAlignment="1">
      <alignment horizontal="center" vertical="center"/>
    </xf>
    <xf numFmtId="3" fontId="13" fillId="5" borderId="1" xfId="0" applyNumberFormat="1" applyFont="1" applyFill="1" applyBorder="1" applyAlignment="1">
      <alignment vertical="center"/>
    </xf>
    <xf numFmtId="3" fontId="13" fillId="9" borderId="1" xfId="0" applyNumberFormat="1" applyFont="1" applyFill="1" applyBorder="1" applyAlignment="1">
      <alignment vertical="center"/>
    </xf>
    <xf numFmtId="0" fontId="0" fillId="9" borderId="1" xfId="0" applyFill="1" applyBorder="1"/>
    <xf numFmtId="3" fontId="5" fillId="2" borderId="1" xfId="0" applyNumberFormat="1" applyFont="1" applyFill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3" fontId="13" fillId="2" borderId="1" xfId="0" applyNumberFormat="1" applyFont="1" applyFill="1" applyBorder="1" applyAlignment="1">
      <alignment horizontal="right" vertical="center"/>
    </xf>
    <xf numFmtId="171" fontId="42" fillId="0" borderId="1" xfId="0" applyNumberFormat="1" applyFont="1" applyBorder="1" applyAlignment="1">
      <alignment vertical="center"/>
    </xf>
    <xf numFmtId="0" fontId="43" fillId="0" borderId="1" xfId="0" applyFont="1" applyBorder="1" applyAlignment="1">
      <alignment horizontal="center" vertical="center"/>
    </xf>
    <xf numFmtId="165" fontId="0" fillId="0" borderId="1" xfId="1" applyNumberFormat="1" applyFont="1" applyBorder="1" applyAlignment="1">
      <alignment horizontal="right"/>
    </xf>
    <xf numFmtId="165" fontId="0" fillId="0" borderId="1" xfId="1" applyNumberFormat="1" applyFont="1" applyBorder="1"/>
    <xf numFmtId="165" fontId="0" fillId="0" borderId="0" xfId="0" applyNumberFormat="1"/>
    <xf numFmtId="0" fontId="18" fillId="0" borderId="0" xfId="0" applyFont="1" applyAlignment="1">
      <alignment vertical="center" wrapText="1"/>
    </xf>
    <xf numFmtId="49" fontId="13" fillId="0" borderId="10" xfId="0" applyNumberFormat="1" applyFont="1" applyBorder="1" applyAlignment="1">
      <alignment vertical="center"/>
    </xf>
    <xf numFmtId="17" fontId="13" fillId="0" borderId="11" xfId="0" applyNumberFormat="1" applyFont="1" applyBorder="1" applyAlignment="1">
      <alignment horizontal="left" vertical="center" wrapText="1"/>
    </xf>
    <xf numFmtId="3" fontId="42" fillId="8" borderId="12" xfId="0" applyNumberFormat="1" applyFont="1" applyFill="1" applyBorder="1" applyAlignment="1">
      <alignment horizontal="right" vertical="center"/>
    </xf>
    <xf numFmtId="3" fontId="42" fillId="8" borderId="0" xfId="0" applyNumberFormat="1" applyFont="1" applyFill="1" applyAlignment="1">
      <alignment horizontal="right" vertical="center"/>
    </xf>
    <xf numFmtId="0" fontId="18" fillId="0" borderId="13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3" fontId="44" fillId="8" borderId="0" xfId="0" applyNumberFormat="1" applyFont="1" applyFill="1" applyAlignment="1">
      <alignment horizontal="right" vertical="center"/>
    </xf>
    <xf numFmtId="0" fontId="16" fillId="0" borderId="14" xfId="0" applyFont="1" applyBorder="1" applyAlignment="1">
      <alignment horizontal="right" vertical="center"/>
    </xf>
    <xf numFmtId="0" fontId="15" fillId="0" borderId="15" xfId="0" applyFont="1" applyBorder="1" applyAlignment="1">
      <alignment horizontal="left" vertical="center"/>
    </xf>
    <xf numFmtId="3" fontId="44" fillId="10" borderId="1" xfId="0" applyNumberFormat="1" applyFont="1" applyFill="1" applyBorder="1" applyAlignment="1">
      <alignment horizontal="right" vertical="center"/>
    </xf>
    <xf numFmtId="3" fontId="44" fillId="10" borderId="16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3" fontId="16" fillId="10" borderId="1" xfId="0" applyNumberFormat="1" applyFont="1" applyFill="1" applyBorder="1" applyAlignment="1">
      <alignment horizontal="right" vertical="center"/>
    </xf>
    <xf numFmtId="3" fontId="16" fillId="10" borderId="16" xfId="0" applyNumberFormat="1" applyFont="1" applyFill="1" applyBorder="1" applyAlignment="1">
      <alignment horizontal="right" vertical="center"/>
    </xf>
    <xf numFmtId="3" fontId="45" fillId="10" borderId="16" xfId="0" applyNumberFormat="1" applyFont="1" applyFill="1" applyBorder="1" applyAlignment="1">
      <alignment horizontal="right" vertical="center"/>
    </xf>
    <xf numFmtId="0" fontId="16" fillId="0" borderId="15" xfId="0" applyFont="1" applyBorder="1" applyAlignment="1">
      <alignment horizontal="right" vertical="center"/>
    </xf>
    <xf numFmtId="3" fontId="16" fillId="10" borderId="17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3" fontId="35" fillId="10" borderId="5" xfId="0" applyNumberFormat="1" applyFont="1" applyFill="1" applyBorder="1" applyAlignment="1">
      <alignment horizontal="right" vertical="center"/>
    </xf>
    <xf numFmtId="3" fontId="14" fillId="10" borderId="18" xfId="0" applyNumberFormat="1" applyFont="1" applyFill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3" fontId="44" fillId="10" borderId="20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3" fontId="42" fillId="10" borderId="21" xfId="0" applyNumberFormat="1" applyFont="1" applyFill="1" applyBorder="1" applyAlignment="1">
      <alignment horizontal="right" vertical="center"/>
    </xf>
    <xf numFmtId="3" fontId="16" fillId="3" borderId="22" xfId="0" applyNumberFormat="1" applyFont="1" applyFill="1" applyBorder="1" applyAlignment="1">
      <alignment horizontal="center" vertical="center" wrapText="1"/>
    </xf>
    <xf numFmtId="3" fontId="18" fillId="3" borderId="22" xfId="0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/>
    </xf>
    <xf numFmtId="49" fontId="13" fillId="0" borderId="23" xfId="0" applyNumberFormat="1" applyFont="1" applyBorder="1" applyAlignment="1">
      <alignment horizontal="right" vertical="center"/>
    </xf>
    <xf numFmtId="17" fontId="13" fillId="0" borderId="24" xfId="0" applyNumberFormat="1" applyFont="1" applyBorder="1" applyAlignment="1">
      <alignment horizontal="left" vertical="center"/>
    </xf>
    <xf numFmtId="0" fontId="19" fillId="0" borderId="0" xfId="0" applyFont="1"/>
    <xf numFmtId="0" fontId="0" fillId="5" borderId="0" xfId="0" applyFill="1"/>
    <xf numFmtId="0" fontId="19" fillId="0" borderId="4" xfId="0" applyFont="1" applyBorder="1"/>
    <xf numFmtId="0" fontId="31" fillId="0" borderId="4" xfId="0" applyFont="1" applyBorder="1"/>
    <xf numFmtId="0" fontId="16" fillId="0" borderId="25" xfId="0" applyFont="1" applyBorder="1" applyAlignment="1">
      <alignment horizontal="right" vertical="center"/>
    </xf>
    <xf numFmtId="4" fontId="15" fillId="0" borderId="25" xfId="0" applyNumberFormat="1" applyFont="1" applyBorder="1" applyAlignment="1">
      <alignment horizontal="left" vertical="center"/>
    </xf>
    <xf numFmtId="3" fontId="16" fillId="10" borderId="26" xfId="0" applyNumberFormat="1" applyFont="1" applyFill="1" applyBorder="1" applyAlignment="1">
      <alignment horizontal="right" vertical="center"/>
    </xf>
    <xf numFmtId="3" fontId="16" fillId="10" borderId="25" xfId="0" applyNumberFormat="1" applyFont="1" applyFill="1" applyBorder="1" applyAlignment="1">
      <alignment horizontal="right" vertical="center"/>
    </xf>
    <xf numFmtId="3" fontId="16" fillId="10" borderId="27" xfId="0" applyNumberFormat="1" applyFont="1" applyFill="1" applyBorder="1" applyAlignment="1">
      <alignment horizontal="right" vertical="center"/>
    </xf>
    <xf numFmtId="3" fontId="5" fillId="0" borderId="0" xfId="0" applyNumberFormat="1" applyFont="1"/>
    <xf numFmtId="4" fontId="15" fillId="0" borderId="1" xfId="0" applyNumberFormat="1" applyFont="1" applyBorder="1" applyAlignment="1">
      <alignment horizontal="left" vertical="center"/>
    </xf>
    <xf numFmtId="3" fontId="16" fillId="0" borderId="4" xfId="0" applyNumberFormat="1" applyFont="1" applyBorder="1" applyAlignment="1">
      <alignment horizontal="right" vertical="center"/>
    </xf>
    <xf numFmtId="3" fontId="16" fillId="0" borderId="7" xfId="0" applyNumberFormat="1" applyFont="1" applyBorder="1" applyAlignment="1">
      <alignment horizontal="right" vertical="center"/>
    </xf>
    <xf numFmtId="10" fontId="5" fillId="0" borderId="0" xfId="0" applyNumberFormat="1" applyFont="1"/>
    <xf numFmtId="37" fontId="16" fillId="0" borderId="4" xfId="1" applyNumberFormat="1" applyFont="1" applyBorder="1" applyAlignment="1" applyProtection="1">
      <alignment horizontal="right" vertical="center"/>
      <protection locked="0"/>
    </xf>
    <xf numFmtId="37" fontId="16" fillId="0" borderId="1" xfId="1" applyNumberFormat="1" applyFont="1" applyBorder="1" applyAlignment="1" applyProtection="1">
      <alignment horizontal="right" vertical="center"/>
      <protection locked="0"/>
    </xf>
    <xf numFmtId="37" fontId="16" fillId="0" borderId="7" xfId="1" applyNumberFormat="1" applyFont="1" applyBorder="1" applyAlignment="1" applyProtection="1">
      <alignment horizontal="right" vertical="center"/>
      <protection locked="0"/>
    </xf>
    <xf numFmtId="172" fontId="15" fillId="0" borderId="1" xfId="0" applyNumberFormat="1" applyFont="1" applyBorder="1" applyAlignment="1">
      <alignment horizontal="left" vertical="center"/>
    </xf>
    <xf numFmtId="3" fontId="44" fillId="0" borderId="1" xfId="0" applyNumberFormat="1" applyFont="1" applyBorder="1" applyAlignment="1">
      <alignment horizontal="right" vertical="center"/>
    </xf>
    <xf numFmtId="0" fontId="42" fillId="0" borderId="28" xfId="0" applyFont="1" applyBorder="1" applyAlignment="1">
      <alignment horizontal="right" vertical="center"/>
    </xf>
    <xf numFmtId="17" fontId="13" fillId="0" borderId="0" xfId="0" applyNumberFormat="1" applyFont="1" applyAlignment="1">
      <alignment horizontal="left" vertical="center"/>
    </xf>
    <xf numFmtId="3" fontId="13" fillId="10" borderId="9" xfId="0" applyNumberFormat="1" applyFont="1" applyFill="1" applyBorder="1" applyAlignment="1">
      <alignment horizontal="right" vertical="center"/>
    </xf>
    <xf numFmtId="3" fontId="42" fillId="10" borderId="9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left" vertical="center" wrapText="1"/>
    </xf>
    <xf numFmtId="3" fontId="42" fillId="8" borderId="1" xfId="0" applyNumberFormat="1" applyFont="1" applyFill="1" applyBorder="1" applyAlignment="1">
      <alignment horizontal="right" vertical="center"/>
    </xf>
    <xf numFmtId="3" fontId="44" fillId="8" borderId="1" xfId="0" applyNumberFormat="1" applyFont="1" applyFill="1" applyBorder="1" applyAlignment="1">
      <alignment horizontal="right" vertical="center"/>
    </xf>
    <xf numFmtId="3" fontId="35" fillId="10" borderId="1" xfId="0" applyNumberFormat="1" applyFont="1" applyFill="1" applyBorder="1" applyAlignment="1">
      <alignment horizontal="right" vertical="center"/>
    </xf>
    <xf numFmtId="3" fontId="14" fillId="10" borderId="1" xfId="0" applyNumberFormat="1" applyFont="1" applyFill="1" applyBorder="1" applyAlignment="1">
      <alignment horizontal="right" vertical="center"/>
    </xf>
    <xf numFmtId="44" fontId="0" fillId="0" borderId="1" xfId="3" applyFont="1" applyBorder="1"/>
    <xf numFmtId="0" fontId="14" fillId="0" borderId="28" xfId="0" applyFont="1" applyBorder="1" applyAlignment="1">
      <alignment horizontal="right" vertical="center"/>
    </xf>
    <xf numFmtId="3" fontId="44" fillId="10" borderId="9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3" fontId="15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right" vertical="center"/>
    </xf>
    <xf numFmtId="17" fontId="13" fillId="0" borderId="1" xfId="0" applyNumberFormat="1" applyFont="1" applyBorder="1" applyAlignment="1">
      <alignment horizontal="left" vertical="center"/>
    </xf>
    <xf numFmtId="3" fontId="16" fillId="10" borderId="1" xfId="0" applyNumberFormat="1" applyFont="1" applyFill="1" applyBorder="1"/>
    <xf numFmtId="3" fontId="45" fillId="10" borderId="1" xfId="0" applyNumberFormat="1" applyFont="1" applyFill="1" applyBorder="1" applyAlignment="1">
      <alignment horizontal="right" vertical="center"/>
    </xf>
    <xf numFmtId="37" fontId="16" fillId="0" borderId="1" xfId="1" applyNumberFormat="1" applyFont="1" applyBorder="1" applyAlignment="1" applyProtection="1">
      <protection locked="0"/>
    </xf>
    <xf numFmtId="3" fontId="13" fillId="10" borderId="1" xfId="0" applyNumberFormat="1" applyFont="1" applyFill="1" applyBorder="1" applyAlignment="1">
      <alignment horizontal="right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4" fillId="0" borderId="6" xfId="0" applyFont="1" applyBorder="1"/>
    <xf numFmtId="0" fontId="4" fillId="0" borderId="29" xfId="0" applyFont="1" applyBorder="1"/>
    <xf numFmtId="0" fontId="0" fillId="0" borderId="8" xfId="0" applyBorder="1"/>
    <xf numFmtId="0" fontId="0" fillId="0" borderId="9" xfId="0" applyBorder="1"/>
    <xf numFmtId="165" fontId="0" fillId="0" borderId="9" xfId="1" applyNumberFormat="1" applyFont="1" applyBorder="1"/>
    <xf numFmtId="165" fontId="0" fillId="0" borderId="2" xfId="1" applyNumberFormat="1" applyFont="1" applyBorder="1"/>
    <xf numFmtId="0" fontId="0" fillId="0" borderId="28" xfId="0" applyBorder="1"/>
    <xf numFmtId="0" fontId="0" fillId="0" borderId="6" xfId="0" applyBorder="1"/>
    <xf numFmtId="165" fontId="5" fillId="2" borderId="5" xfId="1" applyNumberFormat="1" applyFont="1" applyFill="1" applyBorder="1"/>
    <xf numFmtId="165" fontId="5" fillId="0" borderId="5" xfId="1" applyNumberFormat="1" applyFont="1" applyBorder="1"/>
    <xf numFmtId="165" fontId="5" fillId="0" borderId="30" xfId="1" applyNumberFormat="1" applyFont="1" applyBorder="1"/>
    <xf numFmtId="0" fontId="0" fillId="0" borderId="30" xfId="0" applyBorder="1"/>
    <xf numFmtId="0" fontId="0" fillId="0" borderId="29" xfId="0" applyBorder="1"/>
    <xf numFmtId="165" fontId="0" fillId="0" borderId="8" xfId="1" applyNumberFormat="1" applyFont="1" applyBorder="1"/>
    <xf numFmtId="0" fontId="4" fillId="0" borderId="31" xfId="0" applyFont="1" applyBorder="1"/>
    <xf numFmtId="0" fontId="4" fillId="0" borderId="32" xfId="0" applyFont="1" applyBorder="1"/>
    <xf numFmtId="0" fontId="0" fillId="0" borderId="33" xfId="0" applyBorder="1"/>
    <xf numFmtId="0" fontId="4" fillId="0" borderId="33" xfId="0" applyFont="1" applyBorder="1"/>
    <xf numFmtId="0" fontId="0" fillId="0" borderId="32" xfId="0" applyBorder="1"/>
    <xf numFmtId="165" fontId="0" fillId="0" borderId="34" xfId="1" applyNumberFormat="1" applyFont="1" applyBorder="1"/>
    <xf numFmtId="165" fontId="0" fillId="0" borderId="35" xfId="1" applyNumberFormat="1" applyFont="1" applyBorder="1"/>
    <xf numFmtId="165" fontId="0" fillId="0" borderId="36" xfId="1" applyNumberFormat="1" applyFont="1" applyBorder="1"/>
    <xf numFmtId="165" fontId="4" fillId="0" borderId="9" xfId="1" applyNumberFormat="1" applyBorder="1"/>
    <xf numFmtId="0" fontId="10" fillId="0" borderId="28" xfId="0" applyFont="1" applyBorder="1" applyAlignment="1">
      <alignment horizontal="center"/>
    </xf>
    <xf numFmtId="44" fontId="0" fillId="0" borderId="28" xfId="3" applyFont="1" applyBorder="1" applyAlignment="1">
      <alignment horizontal="right"/>
    </xf>
    <xf numFmtId="44" fontId="0" fillId="0" borderId="0" xfId="3" applyFont="1" applyFill="1" applyBorder="1" applyAlignment="1">
      <alignment horizontal="right"/>
    </xf>
    <xf numFmtId="44" fontId="0" fillId="0" borderId="0" xfId="3" applyFont="1" applyAlignment="1">
      <alignment horizontal="right"/>
    </xf>
    <xf numFmtId="44" fontId="0" fillId="0" borderId="0" xfId="0" applyNumberFormat="1"/>
    <xf numFmtId="0" fontId="4" fillId="0" borderId="30" xfId="0" applyFont="1" applyBorder="1"/>
    <xf numFmtId="165" fontId="0" fillId="0" borderId="17" xfId="1" applyNumberFormat="1" applyFont="1" applyBorder="1"/>
    <xf numFmtId="165" fontId="0" fillId="0" borderId="37" xfId="1" applyNumberFormat="1" applyFont="1" applyBorder="1"/>
    <xf numFmtId="0" fontId="0" fillId="0" borderId="38" xfId="0" applyBorder="1"/>
    <xf numFmtId="0" fontId="4" fillId="0" borderId="39" xfId="0" applyFont="1" applyBorder="1"/>
    <xf numFmtId="165" fontId="0" fillId="0" borderId="39" xfId="1" applyNumberFormat="1" applyFont="1" applyBorder="1"/>
    <xf numFmtId="0" fontId="4" fillId="0" borderId="28" xfId="0" applyFont="1" applyBorder="1"/>
    <xf numFmtId="165" fontId="0" fillId="5" borderId="9" xfId="1" applyNumberFormat="1" applyFont="1" applyFill="1" applyBorder="1"/>
    <xf numFmtId="165" fontId="0" fillId="5" borderId="2" xfId="1" applyNumberFormat="1" applyFont="1" applyFill="1" applyBorder="1"/>
    <xf numFmtId="0" fontId="4" fillId="0" borderId="38" xfId="0" applyFont="1" applyBorder="1"/>
    <xf numFmtId="165" fontId="0" fillId="0" borderId="17" xfId="1" applyNumberFormat="1" applyFont="1" applyBorder="1" applyAlignment="1">
      <alignment horizontal="right" vertical="center"/>
    </xf>
    <xf numFmtId="165" fontId="0" fillId="0" borderId="28" xfId="0" applyNumberFormat="1" applyBorder="1"/>
    <xf numFmtId="3" fontId="0" fillId="0" borderId="35" xfId="0" applyNumberFormat="1" applyBorder="1"/>
    <xf numFmtId="3" fontId="0" fillId="0" borderId="35" xfId="0" applyNumberFormat="1" applyBorder="1" applyAlignment="1">
      <alignment horizontal="right"/>
    </xf>
    <xf numFmtId="3" fontId="0" fillId="0" borderId="36" xfId="0" applyNumberFormat="1" applyBorder="1"/>
    <xf numFmtId="3" fontId="5" fillId="0" borderId="5" xfId="0" applyNumberFormat="1" applyFont="1" applyBorder="1"/>
    <xf numFmtId="0" fontId="46" fillId="0" borderId="0" xfId="0" applyFont="1"/>
    <xf numFmtId="173" fontId="0" fillId="0" borderId="0" xfId="0" applyNumberFormat="1"/>
    <xf numFmtId="165" fontId="5" fillId="0" borderId="1" xfId="1" applyNumberFormat="1" applyFont="1" applyFill="1" applyBorder="1"/>
    <xf numFmtId="3" fontId="15" fillId="2" borderId="1" xfId="0" applyNumberFormat="1" applyFont="1" applyFill="1" applyBorder="1" applyAlignment="1">
      <alignment horizontal="right"/>
    </xf>
    <xf numFmtId="174" fontId="5" fillId="0" borderId="1" xfId="0" applyNumberFormat="1" applyFont="1" applyBorder="1"/>
    <xf numFmtId="49" fontId="16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vertical="center"/>
    </xf>
    <xf numFmtId="9" fontId="0" fillId="0" borderId="1" xfId="4" applyFont="1" applyBorder="1"/>
    <xf numFmtId="3" fontId="16" fillId="2" borderId="1" xfId="5" applyNumberFormat="1" applyFont="1" applyFill="1" applyBorder="1" applyAlignment="1">
      <alignment horizontal="right" vertical="center"/>
    </xf>
    <xf numFmtId="3" fontId="16" fillId="0" borderId="1" xfId="5" applyNumberFormat="1" applyFont="1" applyBorder="1" applyAlignment="1">
      <alignment horizontal="right" vertical="center"/>
    </xf>
    <xf numFmtId="0" fontId="5" fillId="0" borderId="1" xfId="5" applyFont="1" applyBorder="1" applyAlignment="1">
      <alignment horizontal="right"/>
    </xf>
    <xf numFmtId="3" fontId="5" fillId="0" borderId="1" xfId="5" applyNumberFormat="1" applyFont="1" applyBorder="1" applyAlignment="1">
      <alignment horizontal="right"/>
    </xf>
    <xf numFmtId="3" fontId="4" fillId="0" borderId="1" xfId="5" applyNumberFormat="1" applyBorder="1" applyAlignment="1">
      <alignment horizontal="right"/>
    </xf>
    <xf numFmtId="0" fontId="5" fillId="2" borderId="1" xfId="5" applyFont="1" applyFill="1" applyBorder="1" applyAlignment="1">
      <alignment horizontal="right"/>
    </xf>
    <xf numFmtId="3" fontId="22" fillId="0" borderId="1" xfId="5" applyNumberFormat="1" applyFont="1" applyBorder="1" applyAlignment="1">
      <alignment horizontal="right"/>
    </xf>
    <xf numFmtId="3" fontId="16" fillId="0" borderId="1" xfId="5" applyNumberFormat="1" applyFont="1" applyBorder="1" applyAlignment="1">
      <alignment vertical="center"/>
    </xf>
    <xf numFmtId="3" fontId="16" fillId="2" borderId="1" xfId="5" applyNumberFormat="1" applyFont="1" applyFill="1" applyBorder="1" applyAlignment="1">
      <alignment vertical="center"/>
    </xf>
    <xf numFmtId="3" fontId="7" fillId="0" borderId="1" xfId="5" applyNumberFormat="1" applyFont="1" applyBorder="1" applyAlignment="1">
      <alignment vertical="center"/>
    </xf>
    <xf numFmtId="3" fontId="11" fillId="2" borderId="1" xfId="5" applyNumberFormat="1" applyFont="1" applyFill="1" applyBorder="1" applyAlignment="1">
      <alignment horizontal="right" vertical="center" wrapText="1"/>
    </xf>
    <xf numFmtId="3" fontId="11" fillId="0" borderId="1" xfId="5" applyNumberFormat="1" applyFont="1" applyBorder="1" applyAlignment="1">
      <alignment horizontal="right" vertical="center" wrapText="1"/>
    </xf>
    <xf numFmtId="3" fontId="35" fillId="0" borderId="1" xfId="5" applyNumberFormat="1" applyFont="1" applyBorder="1" applyAlignment="1">
      <alignment horizontal="right" vertical="center" wrapText="1"/>
    </xf>
    <xf numFmtId="3" fontId="35" fillId="2" borderId="1" xfId="5" applyNumberFormat="1" applyFont="1" applyFill="1" applyBorder="1" applyAlignment="1">
      <alignment horizontal="right" vertical="center" wrapText="1"/>
    </xf>
    <xf numFmtId="3" fontId="7" fillId="0" borderId="1" xfId="5" applyNumberFormat="1" applyFont="1" applyBorder="1"/>
    <xf numFmtId="165" fontId="16" fillId="0" borderId="1" xfId="5" applyNumberFormat="1" applyFont="1" applyBorder="1"/>
    <xf numFmtId="3" fontId="5" fillId="0" borderId="1" xfId="6" applyNumberFormat="1" applyFont="1" applyBorder="1"/>
    <xf numFmtId="3" fontId="5" fillId="2" borderId="1" xfId="6" applyNumberFormat="1" applyFont="1" applyFill="1" applyBorder="1"/>
    <xf numFmtId="3" fontId="16" fillId="0" borderId="1" xfId="6" applyNumberFormat="1" applyFont="1" applyBorder="1" applyAlignment="1">
      <alignment horizontal="right" vertical="center"/>
    </xf>
    <xf numFmtId="3" fontId="16" fillId="2" borderId="1" xfId="6" applyNumberFormat="1" applyFont="1" applyFill="1" applyBorder="1" applyAlignment="1">
      <alignment horizontal="right" vertical="center"/>
    </xf>
    <xf numFmtId="3" fontId="16" fillId="10" borderId="1" xfId="6" applyNumberFormat="1" applyFont="1" applyFill="1" applyBorder="1" applyAlignment="1">
      <alignment horizontal="right" vertical="center"/>
    </xf>
    <xf numFmtId="0" fontId="5" fillId="0" borderId="1" xfId="6" applyFont="1" applyBorder="1"/>
    <xf numFmtId="3" fontId="5" fillId="0" borderId="1" xfId="5" applyNumberFormat="1" applyFont="1" applyBorder="1" applyAlignment="1">
      <alignment vertical="center"/>
    </xf>
    <xf numFmtId="174" fontId="7" fillId="0" borderId="0" xfId="2" applyNumberFormat="1" applyFont="1"/>
    <xf numFmtId="165" fontId="13" fillId="0" borderId="1" xfId="0" applyNumberFormat="1" applyFont="1" applyBorder="1" applyAlignment="1">
      <alignment horizontal="right" vertical="center"/>
    </xf>
    <xf numFmtId="8" fontId="0" fillId="0" borderId="0" xfId="0" applyNumberFormat="1"/>
    <xf numFmtId="43" fontId="0" fillId="0" borderId="0" xfId="0" applyNumberFormat="1"/>
    <xf numFmtId="165" fontId="16" fillId="2" borderId="1" xfId="1" applyNumberFormat="1" applyFont="1" applyFill="1" applyBorder="1" applyAlignment="1">
      <alignment horizontal="right" vertical="center"/>
    </xf>
    <xf numFmtId="3" fontId="4" fillId="0" borderId="0" xfId="0" applyNumberFormat="1" applyFont="1" applyAlignment="1">
      <alignment horizontal="right"/>
    </xf>
    <xf numFmtId="0" fontId="15" fillId="0" borderId="9" xfId="0" applyFont="1" applyBorder="1" applyAlignment="1">
      <alignment horizontal="left" vertical="center"/>
    </xf>
    <xf numFmtId="173" fontId="0" fillId="0" borderId="1" xfId="0" applyNumberFormat="1" applyBorder="1" applyAlignment="1">
      <alignment horizontal="right" wrapText="1"/>
    </xf>
    <xf numFmtId="6" fontId="0" fillId="0" borderId="1" xfId="0" applyNumberFormat="1" applyBorder="1" applyAlignment="1">
      <alignment horizontal="right" wrapText="1"/>
    </xf>
    <xf numFmtId="44" fontId="7" fillId="0" borderId="0" xfId="7" applyFont="1"/>
    <xf numFmtId="44" fontId="7" fillId="0" borderId="0" xfId="0" applyNumberFormat="1" applyFont="1"/>
    <xf numFmtId="9" fontId="7" fillId="0" borderId="0" xfId="2" applyFont="1" applyBorder="1"/>
    <xf numFmtId="174" fontId="7" fillId="0" borderId="0" xfId="2" applyNumberFormat="1" applyFont="1" applyBorder="1"/>
    <xf numFmtId="10" fontId="7" fillId="0" borderId="0" xfId="0" applyNumberFormat="1" applyFont="1"/>
    <xf numFmtId="3" fontId="7" fillId="0" borderId="8" xfId="1" applyNumberFormat="1" applyFont="1" applyBorder="1"/>
    <xf numFmtId="0" fontId="5" fillId="0" borderId="0" xfId="0" applyFont="1" applyAlignment="1">
      <alignment horizontal="right"/>
    </xf>
    <xf numFmtId="0" fontId="7" fillId="0" borderId="40" xfId="0" applyFont="1" applyBorder="1"/>
    <xf numFmtId="1" fontId="7" fillId="0" borderId="41" xfId="0" applyNumberFormat="1" applyFont="1" applyBorder="1" applyAlignment="1">
      <alignment horizontal="center" vertical="center" wrapText="1"/>
    </xf>
    <xf numFmtId="1" fontId="7" fillId="2" borderId="41" xfId="0" applyNumberFormat="1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/>
    </xf>
    <xf numFmtId="164" fontId="0" fillId="0" borderId="44" xfId="0" applyNumberFormat="1" applyBorder="1"/>
    <xf numFmtId="0" fontId="7" fillId="0" borderId="45" xfId="0" applyFont="1" applyBorder="1"/>
    <xf numFmtId="3" fontId="7" fillId="0" borderId="35" xfId="0" applyNumberFormat="1" applyFont="1" applyBorder="1"/>
    <xf numFmtId="3" fontId="7" fillId="2" borderId="35" xfId="0" applyNumberFormat="1" applyFont="1" applyFill="1" applyBorder="1"/>
    <xf numFmtId="0" fontId="5" fillId="0" borderId="47" xfId="0" applyFont="1" applyBorder="1" applyAlignment="1">
      <alignment horizontal="right"/>
    </xf>
    <xf numFmtId="3" fontId="7" fillId="0" borderId="48" xfId="0" applyNumberFormat="1" applyFont="1" applyBorder="1"/>
    <xf numFmtId="3" fontId="7" fillId="0" borderId="49" xfId="0" applyNumberFormat="1" applyFont="1" applyBorder="1"/>
    <xf numFmtId="3" fontId="7" fillId="2" borderId="48" xfId="0" applyNumberFormat="1" applyFont="1" applyFill="1" applyBorder="1"/>
    <xf numFmtId="3" fontId="7" fillId="0" borderId="48" xfId="1" applyNumberFormat="1" applyFont="1" applyFill="1" applyBorder="1"/>
    <xf numFmtId="0" fontId="7" fillId="6" borderId="48" xfId="0" applyFont="1" applyFill="1" applyBorder="1"/>
    <xf numFmtId="3" fontId="7" fillId="2" borderId="49" xfId="0" applyNumberFormat="1" applyFont="1" applyFill="1" applyBorder="1"/>
    <xf numFmtId="0" fontId="5" fillId="0" borderId="40" xfId="0" applyFont="1" applyBorder="1" applyAlignment="1">
      <alignment horizontal="right"/>
    </xf>
    <xf numFmtId="3" fontId="7" fillId="0" borderId="41" xfId="1" applyNumberFormat="1" applyFont="1" applyBorder="1"/>
    <xf numFmtId="0" fontId="7" fillId="0" borderId="41" xfId="0" applyFont="1" applyBorder="1"/>
    <xf numFmtId="3" fontId="7" fillId="0" borderId="42" xfId="1" applyNumberFormat="1" applyFont="1" applyBorder="1"/>
    <xf numFmtId="0" fontId="5" fillId="0" borderId="43" xfId="0" applyFont="1" applyBorder="1" applyAlignment="1">
      <alignment horizontal="right"/>
    </xf>
    <xf numFmtId="3" fontId="7" fillId="0" borderId="44" xfId="0" applyNumberFormat="1" applyFont="1" applyBorder="1"/>
    <xf numFmtId="0" fontId="5" fillId="0" borderId="45" xfId="0" applyFont="1" applyBorder="1" applyAlignment="1">
      <alignment horizontal="right"/>
    </xf>
    <xf numFmtId="0" fontId="7" fillId="0" borderId="35" xfId="0" applyFont="1" applyBorder="1"/>
    <xf numFmtId="3" fontId="7" fillId="0" borderId="46" xfId="0" applyNumberFormat="1" applyFont="1" applyBorder="1"/>
    <xf numFmtId="0" fontId="7" fillId="0" borderId="48" xfId="0" applyFont="1" applyBorder="1"/>
    <xf numFmtId="0" fontId="4" fillId="0" borderId="40" xfId="0" applyFont="1" applyBorder="1" applyAlignment="1">
      <alignment horizontal="right"/>
    </xf>
    <xf numFmtId="164" fontId="0" fillId="0" borderId="41" xfId="0" applyNumberFormat="1" applyBorder="1"/>
    <xf numFmtId="2" fontId="0" fillId="0" borderId="41" xfId="0" applyNumberFormat="1" applyBorder="1"/>
    <xf numFmtId="0" fontId="0" fillId="0" borderId="41" xfId="0" applyBorder="1"/>
    <xf numFmtId="164" fontId="0" fillId="0" borderId="42" xfId="0" applyNumberFormat="1" applyBorder="1"/>
    <xf numFmtId="0" fontId="4" fillId="2" borderId="43" xfId="0" applyFont="1" applyFill="1" applyBorder="1" applyAlignment="1">
      <alignment horizontal="right"/>
    </xf>
    <xf numFmtId="164" fontId="4" fillId="0" borderId="44" xfId="0" applyNumberFormat="1" applyFont="1" applyBorder="1"/>
    <xf numFmtId="0" fontId="4" fillId="0" borderId="45" xfId="0" applyFont="1" applyBorder="1" applyAlignment="1">
      <alignment horizontal="right"/>
    </xf>
    <xf numFmtId="164" fontId="0" fillId="0" borderId="35" xfId="0" applyNumberFormat="1" applyBorder="1"/>
    <xf numFmtId="0" fontId="0" fillId="0" borderId="35" xfId="0" applyBorder="1"/>
    <xf numFmtId="164" fontId="0" fillId="0" borderId="46" xfId="0" applyNumberFormat="1" applyBorder="1"/>
    <xf numFmtId="1" fontId="8" fillId="0" borderId="41" xfId="0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vertical="center" wrapText="1"/>
    </xf>
    <xf numFmtId="0" fontId="9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164" fontId="7" fillId="0" borderId="46" xfId="0" applyNumberFormat="1" applyFont="1" applyBorder="1"/>
    <xf numFmtId="9" fontId="5" fillId="0" borderId="1" xfId="2" applyFont="1" applyBorder="1"/>
    <xf numFmtId="0" fontId="5" fillId="0" borderId="6" xfId="0" applyFont="1" applyBorder="1"/>
    <xf numFmtId="0" fontId="5" fillId="0" borderId="47" xfId="0" applyFont="1" applyBorder="1"/>
    <xf numFmtId="173" fontId="11" fillId="0" borderId="48" xfId="0" applyNumberFormat="1" applyFont="1" applyBorder="1"/>
    <xf numFmtId="164" fontId="11" fillId="0" borderId="49" xfId="0" applyNumberFormat="1" applyFont="1" applyBorder="1"/>
    <xf numFmtId="0" fontId="46" fillId="0" borderId="40" xfId="0" applyFont="1" applyBorder="1"/>
    <xf numFmtId="173" fontId="0" fillId="0" borderId="41" xfId="0" applyNumberFormat="1" applyBorder="1" applyAlignment="1">
      <alignment horizontal="right" wrapText="1"/>
    </xf>
    <xf numFmtId="0" fontId="4" fillId="0" borderId="43" xfId="0" applyFont="1" applyBorder="1"/>
    <xf numFmtId="0" fontId="0" fillId="0" borderId="45" xfId="0" applyBorder="1"/>
    <xf numFmtId="173" fontId="11" fillId="0" borderId="35" xfId="0" applyNumberFormat="1" applyFont="1" applyBorder="1"/>
    <xf numFmtId="164" fontId="11" fillId="0" borderId="46" xfId="0" applyNumberFormat="1" applyFont="1" applyBorder="1"/>
    <xf numFmtId="0" fontId="0" fillId="0" borderId="43" xfId="0" applyBorder="1"/>
    <xf numFmtId="0" fontId="0" fillId="2" borderId="43" xfId="0" applyFill="1" applyBorder="1"/>
    <xf numFmtId="0" fontId="4" fillId="2" borderId="43" xfId="0" applyFont="1" applyFill="1" applyBorder="1"/>
    <xf numFmtId="0" fontId="0" fillId="2" borderId="50" xfId="0" applyFill="1" applyBorder="1"/>
    <xf numFmtId="0" fontId="49" fillId="0" borderId="0" xfId="0" applyFont="1"/>
    <xf numFmtId="173" fontId="0" fillId="0" borderId="41" xfId="0" applyNumberFormat="1" applyBorder="1"/>
    <xf numFmtId="173" fontId="0" fillId="0" borderId="1" xfId="0" applyNumberFormat="1" applyBorder="1"/>
    <xf numFmtId="173" fontId="0" fillId="0" borderId="17" xfId="0" applyNumberFormat="1" applyBorder="1"/>
    <xf numFmtId="173" fontId="7" fillId="0" borderId="35" xfId="0" applyNumberFormat="1" applyFont="1" applyBorder="1"/>
    <xf numFmtId="3" fontId="10" fillId="2" borderId="0" xfId="0" applyNumberFormat="1" applyFont="1" applyFill="1"/>
    <xf numFmtId="44" fontId="0" fillId="0" borderId="1" xfId="7" applyFont="1" applyBorder="1"/>
    <xf numFmtId="164" fontId="7" fillId="0" borderId="51" xfId="0" applyNumberFormat="1" applyFont="1" applyBorder="1"/>
    <xf numFmtId="164" fontId="0" fillId="0" borderId="1" xfId="0" applyNumberFormat="1" applyBorder="1"/>
    <xf numFmtId="14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8">
    <cellStyle name="Comma 2" xfId="1" xr:uid="{8486EC89-7AB2-493E-B500-2F4CD544C72F}"/>
    <cellStyle name="Currency" xfId="7" builtinId="4"/>
    <cellStyle name="Currency 2" xfId="3" xr:uid="{1D0D2363-FEC4-49E8-BA07-6967C8CF24C8}"/>
    <cellStyle name="Normal" xfId="0" builtinId="0"/>
    <cellStyle name="Normal 2" xfId="5" xr:uid="{11A39C1F-4949-48EB-8F16-203DD5EE2924}"/>
    <cellStyle name="Normal 3" xfId="6" xr:uid="{8489E596-2155-4FEF-B68D-5A2C04363648}"/>
    <cellStyle name="Percent" xfId="4" builtinId="5"/>
    <cellStyle name="Percent 2" xfId="2" xr:uid="{B7ED7DB6-F9AC-4E53-A80E-A2F2B0EDAB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connections" Target="connections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0%20Budget\2020%20Proposed%20&amp;%20Default%20Budget%20%20(version%201)%20(version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0 Budget"/>
      <sheetName val="2020 Budget Summary"/>
      <sheetName val="Executive 2020"/>
      <sheetName val="Town Clerk 2020"/>
      <sheetName val="Finance-Tax Collecting 2020"/>
      <sheetName val="Real Property Appr 2020"/>
      <sheetName val="Legal 2020"/>
      <sheetName val="Planning Zoning 2020"/>
      <sheetName val="General Buildings 2020"/>
      <sheetName val="Adv-Reg-Prop.Liab-Oth Gov 2020"/>
      <sheetName val="Police 2020"/>
      <sheetName val="Fire 2020"/>
      <sheetName val="Dispatch-BLD INSPECTION 2020"/>
      <sheetName val="Hwy 2020"/>
      <sheetName val=" St Lighting 2020"/>
      <sheetName val="Ambulance GF 2020"/>
      <sheetName val="Health Agencies 2020"/>
      <sheetName val="Welfare 2020"/>
      <sheetName val="Parks 2020"/>
      <sheetName val="Library 2020"/>
      <sheetName val="CULTURE-CONS COMM 2020"/>
      <sheetName val="Debt Service GF 2020"/>
      <sheetName val="COUNTRY CLUB 2020"/>
      <sheetName val="Parks &amp; Rec spec 2020"/>
      <sheetName val="Revenue est. 2020"/>
      <sheetName val="Totals"/>
      <sheetName val="Chart"/>
      <sheetName val="Warrant Articles"/>
    </sheetNames>
    <sheetDataSet>
      <sheetData sheetId="0"/>
      <sheetData sheetId="1"/>
      <sheetData sheetId="2">
        <row r="1">
          <cell r="E1" t="str">
            <v>2019 Unaudited 09/30/2018</v>
          </cell>
          <cell r="F1" t="str">
            <v>2020 Unaudited 09/30/2018</v>
          </cell>
          <cell r="J1" t="str">
            <v>% Change</v>
          </cell>
          <cell r="K1"/>
        </row>
      </sheetData>
      <sheetData sheetId="3">
        <row r="1">
          <cell r="E1" t="str">
            <v>2019 Unaudited 09/30/2018</v>
          </cell>
        </row>
      </sheetData>
      <sheetData sheetId="4">
        <row r="1">
          <cell r="E1" t="str">
            <v>2019 Unaudited 09/30/2018</v>
          </cell>
        </row>
      </sheetData>
      <sheetData sheetId="5">
        <row r="1">
          <cell r="E1" t="str">
            <v>2019 Unaudited 09/30/2018</v>
          </cell>
        </row>
      </sheetData>
      <sheetData sheetId="6">
        <row r="1">
          <cell r="E1" t="str">
            <v>2019 Unaudited 09/30/2018</v>
          </cell>
        </row>
      </sheetData>
      <sheetData sheetId="7">
        <row r="1">
          <cell r="E1" t="str">
            <v>2019 Unaudited 09/30/2018</v>
          </cell>
        </row>
      </sheetData>
      <sheetData sheetId="8">
        <row r="1">
          <cell r="E1" t="str">
            <v>2019 Unaudited 09/30/2018</v>
          </cell>
        </row>
      </sheetData>
      <sheetData sheetId="9">
        <row r="2">
          <cell r="A2" t="str">
            <v>01-4196</v>
          </cell>
        </row>
        <row r="19">
          <cell r="E19" t="str">
            <v>2019 Unaudited 09/30/2018</v>
          </cell>
        </row>
      </sheetData>
      <sheetData sheetId="10">
        <row r="1">
          <cell r="E1" t="str">
            <v>2019 Unaudited 09/30/2018</v>
          </cell>
        </row>
      </sheetData>
      <sheetData sheetId="11">
        <row r="1">
          <cell r="E1" t="str">
            <v>2019 Unaudited 09/30/2018</v>
          </cell>
        </row>
      </sheetData>
      <sheetData sheetId="12">
        <row r="2">
          <cell r="A2" t="str">
            <v xml:space="preserve"> 01-4299</v>
          </cell>
        </row>
      </sheetData>
      <sheetData sheetId="13">
        <row r="1">
          <cell r="E1" t="str">
            <v>2019 Unaudited 09/30/2018</v>
          </cell>
          <cell r="F1" t="str">
            <v>Comments, Changes
&amp; Suggestions</v>
          </cell>
        </row>
      </sheetData>
      <sheetData sheetId="14">
        <row r="1">
          <cell r="E1" t="str">
            <v>2019 Unaudited 09/30/2018</v>
          </cell>
        </row>
      </sheetData>
      <sheetData sheetId="15">
        <row r="20">
          <cell r="D20">
            <v>0</v>
          </cell>
        </row>
      </sheetData>
      <sheetData sheetId="16">
        <row r="1">
          <cell r="E1"/>
        </row>
      </sheetData>
      <sheetData sheetId="17">
        <row r="1">
          <cell r="E1">
            <v>0</v>
          </cell>
          <cell r="F1" t="str">
            <v>Comments, Changes
&amp; Adjustments</v>
          </cell>
        </row>
      </sheetData>
      <sheetData sheetId="18">
        <row r="1">
          <cell r="E1">
            <v>0</v>
          </cell>
          <cell r="F1" t="str">
            <v>Comments, Changes
&amp; Adjustments</v>
          </cell>
        </row>
      </sheetData>
      <sheetData sheetId="19"/>
      <sheetData sheetId="20">
        <row r="1">
          <cell r="E1">
            <v>0</v>
          </cell>
          <cell r="F1" t="str">
            <v>Comments, Changes
&amp; Adjustments</v>
          </cell>
        </row>
      </sheetData>
      <sheetData sheetId="21">
        <row r="2">
          <cell r="B2" t="str">
            <v>DEBT SERVICE</v>
          </cell>
        </row>
      </sheetData>
      <sheetData sheetId="22">
        <row r="1">
          <cell r="C1" t="str">
            <v>2019 Budget</v>
          </cell>
          <cell r="D1" t="str">
            <v>2019 Unaudited 12/30/19</v>
          </cell>
          <cell r="E1">
            <v>0</v>
          </cell>
        </row>
      </sheetData>
      <sheetData sheetId="23">
        <row r="1">
          <cell r="E1">
            <v>0</v>
          </cell>
          <cell r="F1" t="str">
            <v>Adjustments,
Changes
&amp; Comments</v>
          </cell>
        </row>
      </sheetData>
      <sheetData sheetId="24">
        <row r="93">
          <cell r="C93">
            <v>1196624</v>
          </cell>
        </row>
      </sheetData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2367D-32F5-4AD9-AAFD-3BF6FE57CCB7}">
  <dimension ref="A3:J34"/>
  <sheetViews>
    <sheetView topLeftCell="A12" zoomScaleNormal="100" workbookViewId="0">
      <selection activeCell="E30" sqref="E30"/>
    </sheetView>
  </sheetViews>
  <sheetFormatPr defaultRowHeight="12.75" x14ac:dyDescent="0.2"/>
  <cols>
    <col min="1" max="1" width="16.5703125" customWidth="1"/>
    <col min="2" max="2" width="10.5703125" bestFit="1" customWidth="1"/>
    <col min="3" max="3" width="13.7109375" customWidth="1"/>
    <col min="4" max="4" width="10.85546875" bestFit="1" customWidth="1"/>
    <col min="5" max="5" width="14" customWidth="1"/>
    <col min="6" max="6" width="7.140625" customWidth="1"/>
    <col min="7" max="7" width="3.42578125" customWidth="1"/>
  </cols>
  <sheetData>
    <row r="3" spans="2:5" ht="20.25" x14ac:dyDescent="0.3">
      <c r="B3" s="542"/>
      <c r="C3" s="542"/>
      <c r="D3" s="542"/>
      <c r="E3" s="542"/>
    </row>
    <row r="17" spans="1:10" ht="30" x14ac:dyDescent="0.4">
      <c r="A17" s="1">
        <v>2024</v>
      </c>
      <c r="B17" s="2"/>
      <c r="C17" s="3" t="s">
        <v>0</v>
      </c>
      <c r="D17" s="2"/>
      <c r="G17" s="2"/>
      <c r="H17" s="3"/>
      <c r="J17" s="3"/>
    </row>
    <row r="19" spans="1:10" x14ac:dyDescent="0.2">
      <c r="C19" t="s">
        <v>1</v>
      </c>
      <c r="D19" s="4"/>
    </row>
    <row r="20" spans="1:10" x14ac:dyDescent="0.2">
      <c r="F20" s="2"/>
      <c r="G20" s="2"/>
      <c r="H20" s="2"/>
      <c r="I20" s="2"/>
      <c r="J20" s="2"/>
    </row>
    <row r="23" spans="1:10" x14ac:dyDescent="0.2">
      <c r="A23" s="5"/>
      <c r="B23" s="4"/>
      <c r="C23" s="5"/>
    </row>
    <row r="27" spans="1:10" ht="6.75" customHeight="1" x14ac:dyDescent="0.2"/>
    <row r="28" spans="1:10" hidden="1" x14ac:dyDescent="0.2"/>
    <row r="29" spans="1:10" hidden="1" x14ac:dyDescent="0.2"/>
    <row r="34" spans="1:3" x14ac:dyDescent="0.2">
      <c r="A34" s="6"/>
      <c r="B34" s="6"/>
      <c r="C34" s="6"/>
    </row>
  </sheetData>
  <mergeCells count="1">
    <mergeCell ref="B3:E3"/>
  </mergeCells>
  <pageMargins left="0.75" right="0.75" top="1" bottom="1" header="0.5" footer="0.5"/>
  <pageSetup scale="85" orientation="landscape" r:id="rId1"/>
  <headerFooter alignWithMargins="0">
    <oddFooter>&amp;L&amp;D &amp;T 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0EED1-F095-4B91-9BCA-783735FF1A05}">
  <sheetPr>
    <pageSetUpPr fitToPage="1"/>
  </sheetPr>
  <dimension ref="A1:O14"/>
  <sheetViews>
    <sheetView zoomScaleNormal="100" workbookViewId="0">
      <selection activeCell="G20" sqref="G20"/>
    </sheetView>
  </sheetViews>
  <sheetFormatPr defaultRowHeight="12.75" x14ac:dyDescent="0.2"/>
  <cols>
    <col min="1" max="1" width="10.42578125" customWidth="1"/>
    <col min="2" max="2" width="50.28515625" customWidth="1"/>
    <col min="3" max="4" width="16.85546875" style="5" customWidth="1"/>
    <col min="5" max="5" width="16.85546875" style="96" hidden="1" customWidth="1"/>
    <col min="6" max="6" width="14" hidden="1" customWidth="1"/>
    <col min="7" max="7" width="12.42578125" customWidth="1"/>
    <col min="8" max="8" width="13.28515625" style="96" bestFit="1" customWidth="1"/>
    <col min="9" max="9" width="11.5703125" customWidth="1"/>
    <col min="10" max="10" width="10.28515625" customWidth="1"/>
  </cols>
  <sheetData>
    <row r="1" spans="1:15" ht="47.25" x14ac:dyDescent="0.2">
      <c r="A1" s="57"/>
      <c r="B1" s="140" t="s">
        <v>621</v>
      </c>
      <c r="C1" s="59" t="s">
        <v>671</v>
      </c>
      <c r="D1" s="59" t="s">
        <v>672</v>
      </c>
      <c r="E1" s="141" t="str">
        <f>'[1]Planning Zoning 2020'!E1</f>
        <v>2019 Unaudited 09/30/2018</v>
      </c>
      <c r="F1" s="119" t="s">
        <v>166</v>
      </c>
      <c r="G1" s="33" t="s">
        <v>673</v>
      </c>
      <c r="H1" s="33" t="s">
        <v>674</v>
      </c>
      <c r="I1" s="33" t="s">
        <v>32</v>
      </c>
      <c r="J1" s="33" t="s">
        <v>33</v>
      </c>
    </row>
    <row r="2" spans="1:15" ht="15.75" x14ac:dyDescent="0.2">
      <c r="A2" s="142" t="s">
        <v>167</v>
      </c>
      <c r="B2" s="36" t="s">
        <v>168</v>
      </c>
      <c r="C2" s="133"/>
      <c r="D2" s="133"/>
      <c r="E2" s="143"/>
      <c r="F2" s="7"/>
      <c r="G2" s="40"/>
      <c r="H2" s="134"/>
      <c r="I2" s="40"/>
      <c r="J2" s="40"/>
    </row>
    <row r="3" spans="1:15" ht="15.75" x14ac:dyDescent="0.2">
      <c r="A3" s="142"/>
      <c r="B3" s="36"/>
      <c r="C3" s="133"/>
      <c r="D3" s="133"/>
      <c r="E3" s="143"/>
      <c r="F3" s="7"/>
      <c r="G3" s="40"/>
      <c r="H3" s="134"/>
      <c r="I3" s="40"/>
      <c r="J3" s="40"/>
    </row>
    <row r="4" spans="1:15" x14ac:dyDescent="0.2">
      <c r="A4" s="72" t="s">
        <v>37</v>
      </c>
      <c r="B4" s="42" t="s">
        <v>169</v>
      </c>
      <c r="C4" s="440">
        <v>10000</v>
      </c>
      <c r="D4" s="65">
        <v>2550</v>
      </c>
      <c r="E4" s="65"/>
      <c r="F4" s="65"/>
      <c r="G4" s="440">
        <v>10000</v>
      </c>
      <c r="H4" s="440">
        <v>5000</v>
      </c>
      <c r="I4" s="11">
        <f>H4-C4</f>
        <v>-5000</v>
      </c>
      <c r="J4" s="69">
        <f>I4/C4</f>
        <v>-0.5</v>
      </c>
    </row>
    <row r="5" spans="1:15" x14ac:dyDescent="0.2">
      <c r="A5" s="41" t="s">
        <v>43</v>
      </c>
      <c r="B5" s="42" t="s">
        <v>44</v>
      </c>
      <c r="C5" s="438">
        <v>765</v>
      </c>
      <c r="D5" s="65">
        <v>194</v>
      </c>
      <c r="E5" s="65"/>
      <c r="F5" s="65"/>
      <c r="G5" s="438">
        <v>765</v>
      </c>
      <c r="H5" s="438">
        <v>382.5</v>
      </c>
      <c r="I5" s="11">
        <f t="shared" ref="I5:I12" si="0">H5-C5</f>
        <v>-382.5</v>
      </c>
      <c r="J5" s="69">
        <f t="shared" ref="J5:J12" si="1">I5/C5</f>
        <v>-0.5</v>
      </c>
    </row>
    <row r="6" spans="1:15" x14ac:dyDescent="0.2">
      <c r="A6" s="41" t="s">
        <v>171</v>
      </c>
      <c r="B6" s="42" t="s">
        <v>172</v>
      </c>
      <c r="C6" s="440">
        <v>4800</v>
      </c>
      <c r="D6" s="65">
        <v>3800</v>
      </c>
      <c r="E6" s="43"/>
      <c r="F6" s="7"/>
      <c r="G6" s="440">
        <v>4800</v>
      </c>
      <c r="H6" s="440">
        <v>13500</v>
      </c>
      <c r="I6" s="11">
        <f t="shared" si="0"/>
        <v>8700</v>
      </c>
      <c r="J6" s="69">
        <f t="shared" si="1"/>
        <v>1.8125</v>
      </c>
      <c r="O6">
        <f>H4*0.0765</f>
        <v>382.5</v>
      </c>
    </row>
    <row r="7" spans="1:15" x14ac:dyDescent="0.2">
      <c r="A7" s="41" t="s">
        <v>161</v>
      </c>
      <c r="B7" s="42" t="s">
        <v>173</v>
      </c>
      <c r="C7" s="440">
        <v>100</v>
      </c>
      <c r="D7" s="65">
        <v>608.69000000000005</v>
      </c>
      <c r="E7" s="43"/>
      <c r="F7" s="7"/>
      <c r="G7" s="440">
        <v>100</v>
      </c>
      <c r="H7" s="440">
        <v>100</v>
      </c>
      <c r="I7" s="11">
        <f t="shared" si="0"/>
        <v>0</v>
      </c>
      <c r="J7" s="69">
        <f t="shared" si="1"/>
        <v>0</v>
      </c>
    </row>
    <row r="8" spans="1:15" x14ac:dyDescent="0.2">
      <c r="A8" s="41"/>
      <c r="B8" s="42" t="s">
        <v>683</v>
      </c>
      <c r="C8" s="440"/>
      <c r="D8" s="65"/>
      <c r="E8" s="43"/>
      <c r="F8" s="7"/>
      <c r="G8" s="440"/>
      <c r="H8" s="440">
        <v>500</v>
      </c>
      <c r="I8" s="11">
        <f t="shared" ref="I8" si="2">H8-C8</f>
        <v>500</v>
      </c>
      <c r="J8" s="69" t="e">
        <f t="shared" ref="J8" si="3">I8/C8</f>
        <v>#DIV/0!</v>
      </c>
    </row>
    <row r="9" spans="1:15" x14ac:dyDescent="0.2">
      <c r="A9" s="41"/>
      <c r="B9" s="42" t="s">
        <v>174</v>
      </c>
      <c r="C9" s="442">
        <v>1325</v>
      </c>
      <c r="D9" s="65">
        <v>1596</v>
      </c>
      <c r="E9" s="43"/>
      <c r="F9" s="7"/>
      <c r="G9" s="442">
        <v>1325</v>
      </c>
      <c r="H9" s="442">
        <v>1890</v>
      </c>
      <c r="I9" s="11">
        <f t="shared" si="0"/>
        <v>565</v>
      </c>
      <c r="J9" s="69">
        <f t="shared" si="1"/>
        <v>0.42641509433962266</v>
      </c>
    </row>
    <row r="10" spans="1:15" ht="12.75" hidden="1" customHeight="1" x14ac:dyDescent="0.2">
      <c r="A10" s="41" t="s">
        <v>175</v>
      </c>
      <c r="B10" s="42" t="s">
        <v>176</v>
      </c>
      <c r="C10" s="438"/>
      <c r="D10" s="65"/>
      <c r="E10" s="43"/>
      <c r="F10" s="7"/>
      <c r="G10" s="438"/>
      <c r="H10" s="438"/>
      <c r="I10" s="11">
        <f t="shared" si="0"/>
        <v>0</v>
      </c>
      <c r="J10" s="69" t="e">
        <f t="shared" si="1"/>
        <v>#DIV/0!</v>
      </c>
    </row>
    <row r="11" spans="1:15" x14ac:dyDescent="0.2">
      <c r="A11" s="41"/>
      <c r="B11" s="42" t="s">
        <v>177</v>
      </c>
      <c r="C11" s="438"/>
      <c r="D11" s="65">
        <v>4500</v>
      </c>
      <c r="E11" s="43"/>
      <c r="F11" s="7"/>
      <c r="G11" s="438"/>
      <c r="H11" s="438"/>
      <c r="I11" s="11">
        <f t="shared" si="0"/>
        <v>0</v>
      </c>
      <c r="J11" s="69" t="e">
        <f t="shared" si="1"/>
        <v>#DIV/0!</v>
      </c>
      <c r="K11" t="s">
        <v>684</v>
      </c>
    </row>
    <row r="12" spans="1:15" ht="15.75" x14ac:dyDescent="0.25">
      <c r="A12" s="142" t="s">
        <v>83</v>
      </c>
      <c r="B12" s="36" t="s">
        <v>621</v>
      </c>
      <c r="C12" s="74">
        <f>SUM(C4:C11)</f>
        <v>16990</v>
      </c>
      <c r="D12" s="74">
        <f>SUM(D4:D11)</f>
        <v>13248.69</v>
      </c>
      <c r="E12" s="50">
        <f>SUM(E4:E11)</f>
        <v>0</v>
      </c>
      <c r="F12" s="7"/>
      <c r="G12" s="149">
        <f>SUM(G4:G11)</f>
        <v>16990</v>
      </c>
      <c r="H12" s="150">
        <f>SUM(H4:H11)</f>
        <v>21372.5</v>
      </c>
      <c r="I12" s="11">
        <f t="shared" si="0"/>
        <v>4382.5</v>
      </c>
      <c r="J12" s="69">
        <f t="shared" si="1"/>
        <v>0.25794585050029428</v>
      </c>
    </row>
    <row r="13" spans="1:15" x14ac:dyDescent="0.2">
      <c r="B13" s="52"/>
      <c r="C13" s="76"/>
      <c r="D13" s="76"/>
      <c r="E13" s="151"/>
      <c r="I13" s="152"/>
    </row>
    <row r="14" spans="1:15" x14ac:dyDescent="0.2">
      <c r="C14" s="78"/>
      <c r="D14" s="153"/>
      <c r="E14" s="79"/>
      <c r="H14" s="139">
        <v>7.6499999999999999E-2</v>
      </c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F5086-2394-4868-84A0-E743C3B7B71F}">
  <sheetPr>
    <pageSetUpPr fitToPage="1"/>
  </sheetPr>
  <dimension ref="A1:J26"/>
  <sheetViews>
    <sheetView topLeftCell="A8" zoomScaleNormal="100" workbookViewId="0">
      <selection activeCell="D23" sqref="D23"/>
    </sheetView>
  </sheetViews>
  <sheetFormatPr defaultRowHeight="12.75" x14ac:dyDescent="0.2"/>
  <cols>
    <col min="1" max="1" width="11.5703125" customWidth="1"/>
    <col min="2" max="2" width="39.85546875" bestFit="1" customWidth="1"/>
    <col min="3" max="4" width="17.85546875" customWidth="1"/>
    <col min="5" max="5" width="13.7109375" customWidth="1"/>
    <col min="6" max="6" width="13.28515625" bestFit="1" customWidth="1"/>
    <col min="7" max="7" width="11.5703125" customWidth="1"/>
    <col min="8" max="8" width="10.28515625" customWidth="1"/>
  </cols>
  <sheetData>
    <row r="1" spans="1:10" ht="31.5" x14ac:dyDescent="0.2">
      <c r="A1" s="117"/>
      <c r="B1" s="154" t="s">
        <v>191</v>
      </c>
      <c r="C1" s="59" t="s">
        <v>671</v>
      </c>
      <c r="D1" s="59" t="s">
        <v>672</v>
      </c>
      <c r="E1" s="141" t="s">
        <v>673</v>
      </c>
      <c r="F1" s="33" t="s">
        <v>674</v>
      </c>
      <c r="G1" s="33" t="s">
        <v>32</v>
      </c>
      <c r="H1" s="33" t="s">
        <v>33</v>
      </c>
    </row>
    <row r="2" spans="1:10" ht="15.75" x14ac:dyDescent="0.2">
      <c r="A2" s="35" t="s">
        <v>192</v>
      </c>
      <c r="B2" s="36" t="s">
        <v>193</v>
      </c>
      <c r="C2" s="37"/>
      <c r="D2" s="37"/>
      <c r="E2" s="40"/>
      <c r="F2" s="40"/>
      <c r="G2" s="40"/>
      <c r="H2" s="40"/>
    </row>
    <row r="3" spans="1:10" x14ac:dyDescent="0.2">
      <c r="A3" s="157" t="s">
        <v>629</v>
      </c>
      <c r="B3" s="42" t="s">
        <v>157</v>
      </c>
      <c r="C3" s="7">
        <v>247000</v>
      </c>
      <c r="D3" s="11">
        <v>198776.63</v>
      </c>
      <c r="E3" s="7">
        <v>247000</v>
      </c>
      <c r="F3" s="7">
        <v>281443.25</v>
      </c>
      <c r="G3" s="11">
        <f t="shared" ref="G3:G10" si="0">F3-C3</f>
        <v>34443.25</v>
      </c>
      <c r="H3" s="69">
        <f t="shared" ref="H3:H10" si="1">G3/C3</f>
        <v>0.13944635627530363</v>
      </c>
      <c r="J3">
        <v>297127</v>
      </c>
    </row>
    <row r="4" spans="1:10" x14ac:dyDescent="0.2">
      <c r="A4" s="157" t="s">
        <v>630</v>
      </c>
      <c r="B4" s="42" t="s">
        <v>159</v>
      </c>
      <c r="C4" s="453">
        <v>15300</v>
      </c>
      <c r="D4" s="28">
        <v>12225.77</v>
      </c>
      <c r="E4" s="453">
        <v>15300</v>
      </c>
      <c r="F4" s="453">
        <v>16167</v>
      </c>
      <c r="G4" s="11">
        <f t="shared" si="0"/>
        <v>867</v>
      </c>
      <c r="H4" s="69">
        <f t="shared" si="1"/>
        <v>5.6666666666666664E-2</v>
      </c>
    </row>
    <row r="5" spans="1:10" x14ac:dyDescent="0.2">
      <c r="A5" s="157" t="s">
        <v>194</v>
      </c>
      <c r="B5" s="5" t="s">
        <v>634</v>
      </c>
      <c r="C5" s="453">
        <v>2000</v>
      </c>
      <c r="D5" s="28">
        <v>-24571.72</v>
      </c>
      <c r="E5" s="453">
        <v>2000</v>
      </c>
      <c r="F5" s="453">
        <v>2000</v>
      </c>
      <c r="G5" s="11">
        <f t="shared" si="0"/>
        <v>0</v>
      </c>
      <c r="H5" s="69">
        <f t="shared" si="1"/>
        <v>0</v>
      </c>
    </row>
    <row r="6" spans="1:10" x14ac:dyDescent="0.2">
      <c r="A6" s="157" t="s">
        <v>631</v>
      </c>
      <c r="B6" s="42" t="s">
        <v>195</v>
      </c>
      <c r="C6" s="453">
        <v>55636</v>
      </c>
      <c r="D6" s="28">
        <v>52379.23</v>
      </c>
      <c r="E6" s="453">
        <v>55636</v>
      </c>
      <c r="F6" s="453">
        <v>60643</v>
      </c>
      <c r="G6" s="11">
        <f t="shared" si="0"/>
        <v>5007</v>
      </c>
      <c r="H6" s="69">
        <f t="shared" si="1"/>
        <v>8.9995686246315335E-2</v>
      </c>
    </row>
    <row r="7" spans="1:10" x14ac:dyDescent="0.2">
      <c r="A7" s="157" t="s">
        <v>632</v>
      </c>
      <c r="B7" s="42" t="s">
        <v>196</v>
      </c>
      <c r="C7" s="454">
        <v>26101</v>
      </c>
      <c r="D7" s="28">
        <v>24138.41</v>
      </c>
      <c r="E7" s="454">
        <v>26101</v>
      </c>
      <c r="F7" s="454">
        <v>28711</v>
      </c>
      <c r="G7" s="11">
        <f t="shared" si="0"/>
        <v>2610</v>
      </c>
      <c r="H7" s="69">
        <f t="shared" si="1"/>
        <v>9.9996168729167459E-2</v>
      </c>
    </row>
    <row r="8" spans="1:10" x14ac:dyDescent="0.2">
      <c r="A8" s="157" t="s">
        <v>633</v>
      </c>
      <c r="B8" s="42" t="s">
        <v>197</v>
      </c>
      <c r="C8" s="454">
        <v>6026</v>
      </c>
      <c r="D8" s="28">
        <v>3796.66</v>
      </c>
      <c r="E8" s="454">
        <v>6026</v>
      </c>
      <c r="F8" s="454">
        <v>6451</v>
      </c>
      <c r="G8" s="11">
        <f t="shared" si="0"/>
        <v>425</v>
      </c>
      <c r="H8" s="69">
        <f t="shared" si="1"/>
        <v>7.0527713242615336E-2</v>
      </c>
    </row>
    <row r="9" spans="1:10" x14ac:dyDescent="0.2">
      <c r="A9" s="157"/>
      <c r="B9" s="42" t="s">
        <v>654</v>
      </c>
      <c r="C9" s="454">
        <v>12995.36</v>
      </c>
      <c r="D9" s="28">
        <v>12611.59</v>
      </c>
      <c r="E9" s="454">
        <v>12995.36</v>
      </c>
      <c r="F9" s="454">
        <v>13500</v>
      </c>
      <c r="G9" s="11">
        <f t="shared" si="0"/>
        <v>504.63999999999942</v>
      </c>
      <c r="H9" s="69">
        <f t="shared" si="1"/>
        <v>3.8832321690203224E-2</v>
      </c>
    </row>
    <row r="10" spans="1:10" ht="15.75" x14ac:dyDescent="0.25">
      <c r="A10" s="35" t="s">
        <v>83</v>
      </c>
      <c r="B10" s="36" t="s">
        <v>193</v>
      </c>
      <c r="C10" s="13">
        <f>SUM(C3:C9)</f>
        <v>365058.36</v>
      </c>
      <c r="D10" s="13">
        <f>SUM(D3:D9)</f>
        <v>279356.57</v>
      </c>
      <c r="E10" s="137">
        <f>SUM(E3:E9)</f>
        <v>365058.36</v>
      </c>
      <c r="F10" s="13">
        <f>SUM(F3:F9)</f>
        <v>408915.25</v>
      </c>
      <c r="G10" s="11">
        <f t="shared" si="0"/>
        <v>43856.890000000014</v>
      </c>
      <c r="H10" s="69">
        <f t="shared" si="1"/>
        <v>0.12013665431466908</v>
      </c>
    </row>
    <row r="11" spans="1:10" x14ac:dyDescent="0.2">
      <c r="A11" s="159"/>
      <c r="B11" s="160"/>
      <c r="C11" s="7"/>
      <c r="D11" s="7"/>
      <c r="E11" s="7"/>
      <c r="F11" s="7"/>
      <c r="G11" s="11"/>
      <c r="H11" s="69"/>
    </row>
    <row r="12" spans="1:10" ht="45.75" customHeight="1" x14ac:dyDescent="0.2">
      <c r="A12" s="117"/>
      <c r="B12" s="161" t="s">
        <v>198</v>
      </c>
      <c r="C12" s="141" t="str">
        <f t="shared" ref="C12:F12" si="2">C1</f>
        <v>2023 Budget</v>
      </c>
      <c r="D12" s="141" t="str">
        <f t="shared" si="2"/>
        <v xml:space="preserve">2023 Unaudited </v>
      </c>
      <c r="E12" s="141" t="str">
        <f t="shared" si="2"/>
        <v>2024 Default</v>
      </c>
      <c r="F12" s="141" t="str">
        <f t="shared" si="2"/>
        <v>2024 Proposed</v>
      </c>
      <c r="G12" s="141" t="s">
        <v>32</v>
      </c>
      <c r="H12" s="162" t="s">
        <v>33</v>
      </c>
    </row>
    <row r="13" spans="1:10" ht="15.75" x14ac:dyDescent="0.2">
      <c r="A13" s="142" t="s">
        <v>199</v>
      </c>
      <c r="B13" s="36" t="s">
        <v>198</v>
      </c>
      <c r="C13" s="37"/>
      <c r="D13" s="37"/>
      <c r="E13" s="40"/>
      <c r="F13" s="40"/>
      <c r="G13" s="163"/>
      <c r="H13" s="164"/>
    </row>
    <row r="14" spans="1:10" x14ac:dyDescent="0.2">
      <c r="A14" s="157" t="s">
        <v>37</v>
      </c>
      <c r="B14" s="42" t="s">
        <v>200</v>
      </c>
      <c r="C14" s="165">
        <v>9672</v>
      </c>
      <c r="D14" s="28">
        <v>10430.700000000001</v>
      </c>
      <c r="E14" s="165">
        <v>9672</v>
      </c>
      <c r="F14" s="28">
        <v>10106</v>
      </c>
      <c r="G14" s="11">
        <f>F14-C14</f>
        <v>434</v>
      </c>
      <c r="H14" s="69">
        <f>G14/C14</f>
        <v>4.4871794871794872E-2</v>
      </c>
    </row>
    <row r="15" spans="1:10" x14ac:dyDescent="0.2">
      <c r="A15" s="157" t="s">
        <v>43</v>
      </c>
      <c r="B15" s="42" t="s">
        <v>201</v>
      </c>
      <c r="C15" s="71">
        <v>740</v>
      </c>
      <c r="D15" s="28">
        <v>797.76</v>
      </c>
      <c r="E15" s="71">
        <v>740</v>
      </c>
      <c r="F15" s="28">
        <v>772.98</v>
      </c>
      <c r="G15" s="11">
        <f t="shared" ref="G15:G19" si="3">F15-C15</f>
        <v>32.980000000000018</v>
      </c>
      <c r="H15" s="69">
        <f>G15/C15</f>
        <v>4.4567567567567593E-2</v>
      </c>
    </row>
    <row r="16" spans="1:10" x14ac:dyDescent="0.2">
      <c r="A16" s="157" t="s">
        <v>100</v>
      </c>
      <c r="B16" s="42" t="s">
        <v>202</v>
      </c>
      <c r="C16" s="453">
        <v>5000</v>
      </c>
      <c r="D16" s="28">
        <v>4205.22</v>
      </c>
      <c r="E16" s="453">
        <v>5000</v>
      </c>
      <c r="F16" s="28">
        <v>5000</v>
      </c>
      <c r="G16" s="11">
        <f t="shared" si="3"/>
        <v>0</v>
      </c>
      <c r="H16" s="69">
        <f>G16/C16</f>
        <v>0</v>
      </c>
    </row>
    <row r="17" spans="1:8" x14ac:dyDescent="0.2">
      <c r="A17" s="157" t="s">
        <v>123</v>
      </c>
      <c r="B17" s="42" t="s">
        <v>403</v>
      </c>
      <c r="C17" s="453">
        <v>15000</v>
      </c>
      <c r="D17" s="28">
        <v>16250.68</v>
      </c>
      <c r="E17" s="453"/>
      <c r="F17" s="28">
        <v>0</v>
      </c>
      <c r="G17" s="11">
        <f t="shared" si="3"/>
        <v>-15000</v>
      </c>
      <c r="H17" s="69"/>
    </row>
    <row r="18" spans="1:8" x14ac:dyDescent="0.2">
      <c r="A18" s="157"/>
      <c r="B18" s="42" t="s">
        <v>203</v>
      </c>
      <c r="C18" s="28"/>
      <c r="D18" s="28"/>
      <c r="E18" s="28"/>
      <c r="F18" s="28"/>
      <c r="G18" s="11">
        <f t="shared" si="3"/>
        <v>0</v>
      </c>
      <c r="H18" s="69" t="e">
        <f>G18/C18</f>
        <v>#DIV/0!</v>
      </c>
    </row>
    <row r="19" spans="1:8" ht="15.75" x14ac:dyDescent="0.25">
      <c r="A19" s="142" t="s">
        <v>83</v>
      </c>
      <c r="B19" s="61" t="s">
        <v>204</v>
      </c>
      <c r="C19" s="13">
        <f>SUM(C14:C18)</f>
        <v>30412</v>
      </c>
      <c r="D19" s="13">
        <f>SUM(D14:D18)</f>
        <v>31684.36</v>
      </c>
      <c r="E19" s="13">
        <f>SUM(E14:E18)</f>
        <v>15412</v>
      </c>
      <c r="F19" s="13">
        <f>SUM(F14:F18)</f>
        <v>15878.98</v>
      </c>
      <c r="G19" s="11">
        <f t="shared" si="3"/>
        <v>-14533.02</v>
      </c>
      <c r="H19" s="69">
        <f>G19/C19</f>
        <v>-0.47787123503880047</v>
      </c>
    </row>
    <row r="20" spans="1:8" ht="46.5" customHeight="1" x14ac:dyDescent="0.2">
      <c r="A20" s="117"/>
      <c r="B20" s="161" t="s">
        <v>205</v>
      </c>
      <c r="C20" s="141" t="str">
        <f>C12</f>
        <v>2023 Budget</v>
      </c>
      <c r="D20" s="141" t="str">
        <f>D12</f>
        <v xml:space="preserve">2023 Unaudited </v>
      </c>
      <c r="E20" s="141" t="str">
        <f t="shared" ref="E20:F20" si="4">E12</f>
        <v>2024 Default</v>
      </c>
      <c r="F20" s="141" t="str">
        <f t="shared" si="4"/>
        <v>2024 Proposed</v>
      </c>
      <c r="G20" s="141" t="s">
        <v>32</v>
      </c>
      <c r="H20" s="162" t="s">
        <v>33</v>
      </c>
    </row>
    <row r="21" spans="1:8" ht="15.75" x14ac:dyDescent="0.2">
      <c r="A21" s="142" t="s">
        <v>206</v>
      </c>
      <c r="B21" s="61" t="s">
        <v>207</v>
      </c>
      <c r="C21" s="37"/>
      <c r="D21" s="37"/>
      <c r="E21" s="166"/>
      <c r="F21" s="40"/>
      <c r="G21" s="163"/>
      <c r="H21" s="164"/>
    </row>
    <row r="22" spans="1:8" x14ac:dyDescent="0.2">
      <c r="A22" s="41" t="s">
        <v>37</v>
      </c>
      <c r="B22" s="167" t="s">
        <v>208</v>
      </c>
      <c r="C22" s="28">
        <v>2000</v>
      </c>
      <c r="D22" s="28">
        <v>472.5</v>
      </c>
      <c r="E22" s="28">
        <v>2000</v>
      </c>
      <c r="F22" s="28">
        <v>2000</v>
      </c>
      <c r="G22" s="11">
        <f>F22-C22</f>
        <v>0</v>
      </c>
      <c r="H22" s="69">
        <f>G22/C22</f>
        <v>0</v>
      </c>
    </row>
    <row r="23" spans="1:8" x14ac:dyDescent="0.2">
      <c r="A23" s="41" t="s">
        <v>100</v>
      </c>
      <c r="B23" s="73" t="s">
        <v>209</v>
      </c>
      <c r="C23" s="28">
        <v>200</v>
      </c>
      <c r="D23" s="28"/>
      <c r="E23" s="28">
        <v>200</v>
      </c>
      <c r="F23" s="28"/>
      <c r="G23" s="11">
        <f>F23-C23</f>
        <v>-200</v>
      </c>
      <c r="H23" s="69">
        <f>G23/C23</f>
        <v>-1</v>
      </c>
    </row>
    <row r="24" spans="1:8" ht="15.75" x14ac:dyDescent="0.25">
      <c r="A24" s="142" t="s">
        <v>83</v>
      </c>
      <c r="B24" s="61" t="s">
        <v>207</v>
      </c>
      <c r="C24" s="13">
        <f t="shared" ref="C24:F24" si="5">SUM(C22:C23)</f>
        <v>2200</v>
      </c>
      <c r="D24" s="13">
        <f t="shared" si="5"/>
        <v>472.5</v>
      </c>
      <c r="E24" s="13">
        <f t="shared" si="5"/>
        <v>2200</v>
      </c>
      <c r="F24" s="13">
        <f t="shared" si="5"/>
        <v>2000</v>
      </c>
      <c r="G24" s="11">
        <f>F24-C24</f>
        <v>-200</v>
      </c>
      <c r="H24" s="69">
        <f>G24/C24</f>
        <v>-9.0909090909090912E-2</v>
      </c>
    </row>
    <row r="25" spans="1:8" x14ac:dyDescent="0.2">
      <c r="C25" s="53"/>
      <c r="D25" s="53"/>
    </row>
    <row r="26" spans="1:8" x14ac:dyDescent="0.2">
      <c r="C26" s="53"/>
      <c r="D26" s="53"/>
    </row>
  </sheetData>
  <pageMargins left="0.75" right="0.75" top="0.75" bottom="1" header="0.5" footer="0.5"/>
  <pageSetup scale="91" orientation="landscape" r:id="rId1"/>
  <headerFooter alignWithMargins="0">
    <oddFooter>&amp;L&amp;A&amp;C&amp;D  &amp;T&amp;R&amp;P of &amp;N</oddFooter>
  </headerFooter>
  <rowBreaks count="2" manualBreakCount="2">
    <brk id="11" max="9" man="1"/>
    <brk id="1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723DD-F9D7-432F-9E8B-A5858CCA278C}">
  <sheetPr>
    <pageSetUpPr fitToPage="1"/>
  </sheetPr>
  <dimension ref="A1:N55"/>
  <sheetViews>
    <sheetView zoomScaleNormal="100" workbookViewId="0">
      <selection activeCell="R23" sqref="R23"/>
    </sheetView>
  </sheetViews>
  <sheetFormatPr defaultRowHeight="12.75" x14ac:dyDescent="0.2"/>
  <cols>
    <col min="1" max="1" width="9.85546875" bestFit="1" customWidth="1"/>
    <col min="2" max="2" width="51.5703125" customWidth="1"/>
    <col min="3" max="3" width="11.42578125" style="5" customWidth="1"/>
    <col min="4" max="4" width="12.42578125" style="5" customWidth="1"/>
    <col min="5" max="5" width="11.42578125" style="5" hidden="1" customWidth="1"/>
    <col min="6" max="6" width="17.140625" hidden="1" customWidth="1"/>
    <col min="7" max="7" width="12.5703125" customWidth="1"/>
    <col min="8" max="8" width="13.28515625" style="5" bestFit="1" customWidth="1"/>
    <col min="9" max="9" width="11.7109375" customWidth="1"/>
    <col min="10" max="10" width="10.5703125" customWidth="1"/>
    <col min="12" max="12" width="11.5703125" bestFit="1" customWidth="1"/>
    <col min="13" max="13" width="9.7109375" bestFit="1" customWidth="1"/>
    <col min="14" max="14" width="11.7109375" bestFit="1" customWidth="1"/>
  </cols>
  <sheetData>
    <row r="1" spans="1:14" ht="78.75" x14ac:dyDescent="0.2">
      <c r="A1" s="169"/>
      <c r="B1" s="170" t="s">
        <v>210</v>
      </c>
      <c r="C1" s="59" t="s">
        <v>671</v>
      </c>
      <c r="D1" s="59" t="s">
        <v>672</v>
      </c>
      <c r="E1" s="59" t="str">
        <f>'[1]Adv-Reg-Prop.Liab-Oth Gov 2020'!E19</f>
        <v>2019 Unaudited 09/30/2018</v>
      </c>
      <c r="F1" s="171" t="s">
        <v>166</v>
      </c>
      <c r="G1" s="33" t="s">
        <v>673</v>
      </c>
      <c r="H1" s="33" t="s">
        <v>674</v>
      </c>
      <c r="I1" s="33" t="s">
        <v>32</v>
      </c>
      <c r="J1" s="33" t="s">
        <v>33</v>
      </c>
    </row>
    <row r="2" spans="1:14" ht="15.75" x14ac:dyDescent="0.2">
      <c r="A2" s="172" t="s">
        <v>211</v>
      </c>
      <c r="B2" s="36" t="s">
        <v>212</v>
      </c>
      <c r="C2" s="173"/>
      <c r="D2" s="173"/>
      <c r="E2" s="173"/>
      <c r="F2" s="91"/>
      <c r="G2" s="174"/>
      <c r="H2" s="64"/>
      <c r="I2" s="40"/>
      <c r="J2" s="175"/>
    </row>
    <row r="3" spans="1:14" x14ac:dyDescent="0.2">
      <c r="A3" s="157" t="s">
        <v>213</v>
      </c>
      <c r="B3" s="42" t="s">
        <v>214</v>
      </c>
      <c r="C3" s="459">
        <v>83936</v>
      </c>
      <c r="D3" s="89">
        <v>77220.11</v>
      </c>
      <c r="E3" s="89"/>
      <c r="F3" s="91"/>
      <c r="G3" s="459">
        <v>83936</v>
      </c>
      <c r="H3" s="459">
        <v>88088</v>
      </c>
      <c r="I3" s="176">
        <f t="shared" ref="I3:I30" si="0">H3-C3</f>
        <v>4152</v>
      </c>
      <c r="J3" s="69">
        <f>I3/C3</f>
        <v>4.9466260007624857E-2</v>
      </c>
      <c r="M3" s="177"/>
    </row>
    <row r="4" spans="1:14" x14ac:dyDescent="0.2">
      <c r="A4" s="157" t="s">
        <v>37</v>
      </c>
      <c r="B4" s="42" t="s">
        <v>216</v>
      </c>
      <c r="C4" s="444">
        <v>290092</v>
      </c>
      <c r="D4" s="65">
        <v>245075.17</v>
      </c>
      <c r="E4" s="70"/>
      <c r="F4" s="66"/>
      <c r="G4" s="444">
        <v>290092</v>
      </c>
      <c r="H4" s="444">
        <v>309000</v>
      </c>
      <c r="I4" s="176">
        <f t="shared" si="0"/>
        <v>18908</v>
      </c>
      <c r="J4" s="69">
        <f>I4/C4</f>
        <v>6.5179322421852384E-2</v>
      </c>
      <c r="L4">
        <f>C4*0.035</f>
        <v>10153.220000000001</v>
      </c>
      <c r="M4" s="177">
        <f>C4+L4</f>
        <v>300245.21999999997</v>
      </c>
    </row>
    <row r="5" spans="1:14" x14ac:dyDescent="0.2">
      <c r="A5" s="157" t="s">
        <v>154</v>
      </c>
      <c r="B5" s="42" t="s">
        <v>217</v>
      </c>
      <c r="C5" s="444">
        <v>1000</v>
      </c>
      <c r="D5" s="65">
        <v>440</v>
      </c>
      <c r="E5" s="65"/>
      <c r="F5" s="178"/>
      <c r="G5" s="444">
        <v>1000</v>
      </c>
      <c r="H5" s="444">
        <v>1000</v>
      </c>
      <c r="I5" s="176">
        <f t="shared" si="0"/>
        <v>0</v>
      </c>
      <c r="J5" s="69">
        <f>I5/C5</f>
        <v>0</v>
      </c>
      <c r="M5" s="177"/>
      <c r="N5" s="462"/>
    </row>
    <row r="6" spans="1:14" x14ac:dyDescent="0.2">
      <c r="A6" s="157"/>
      <c r="B6" s="42" t="s">
        <v>663</v>
      </c>
      <c r="C6" s="444">
        <v>7000</v>
      </c>
      <c r="D6" s="65">
        <v>5384.8</v>
      </c>
      <c r="E6" s="65"/>
      <c r="F6" s="178"/>
      <c r="G6" s="444">
        <v>7000</v>
      </c>
      <c r="H6" s="444">
        <v>7750</v>
      </c>
      <c r="I6" s="176">
        <f t="shared" si="0"/>
        <v>750</v>
      </c>
      <c r="J6" s="69">
        <f t="shared" ref="J6:J12" si="1">I6/C6</f>
        <v>0.10714285714285714</v>
      </c>
      <c r="M6" s="177"/>
      <c r="N6" s="462"/>
    </row>
    <row r="7" spans="1:14" x14ac:dyDescent="0.2">
      <c r="A7" s="157" t="s">
        <v>116</v>
      </c>
      <c r="B7" s="42" t="s">
        <v>218</v>
      </c>
      <c r="C7" s="444">
        <v>20000</v>
      </c>
      <c r="D7" s="65">
        <v>17653.650000000001</v>
      </c>
      <c r="E7" s="65"/>
      <c r="F7" s="178"/>
      <c r="G7" s="444">
        <v>20000</v>
      </c>
      <c r="H7" s="444">
        <v>22000</v>
      </c>
      <c r="I7" s="176">
        <f t="shared" si="0"/>
        <v>2000</v>
      </c>
      <c r="J7" s="69">
        <f t="shared" si="1"/>
        <v>0.1</v>
      </c>
      <c r="L7">
        <f>H3+H4*0.0173</f>
        <v>93433.7</v>
      </c>
      <c r="M7" s="462"/>
    </row>
    <row r="8" spans="1:14" x14ac:dyDescent="0.2">
      <c r="A8" s="157" t="s">
        <v>611</v>
      </c>
      <c r="B8" s="42" t="s">
        <v>612</v>
      </c>
      <c r="C8" s="444"/>
      <c r="D8" s="65"/>
      <c r="E8" s="65"/>
      <c r="F8" s="178"/>
      <c r="G8" s="444"/>
      <c r="H8" s="444"/>
      <c r="I8" s="176">
        <f t="shared" si="0"/>
        <v>0</v>
      </c>
      <c r="J8" s="69" t="e">
        <f t="shared" si="1"/>
        <v>#DIV/0!</v>
      </c>
    </row>
    <row r="9" spans="1:14" x14ac:dyDescent="0.2">
      <c r="A9" s="157"/>
      <c r="B9" s="533" t="s">
        <v>686</v>
      </c>
      <c r="C9" s="444"/>
      <c r="D9" s="65"/>
      <c r="E9" s="65"/>
      <c r="F9" s="178"/>
      <c r="G9" s="444"/>
      <c r="H9" s="444">
        <v>9000</v>
      </c>
      <c r="I9" s="176"/>
      <c r="J9" s="69"/>
    </row>
    <row r="10" spans="1:14" x14ac:dyDescent="0.2">
      <c r="A10" s="157" t="s">
        <v>635</v>
      </c>
      <c r="B10" s="42" t="s">
        <v>215</v>
      </c>
      <c r="C10" s="459">
        <v>3881</v>
      </c>
      <c r="D10" s="89">
        <v>3881</v>
      </c>
      <c r="E10" s="89"/>
      <c r="F10" s="91"/>
      <c r="G10" s="459">
        <v>3881</v>
      </c>
      <c r="H10" s="459">
        <v>4208</v>
      </c>
      <c r="I10" s="176">
        <f t="shared" si="0"/>
        <v>327</v>
      </c>
      <c r="J10" s="69">
        <f t="shared" si="1"/>
        <v>8.4256634887915488E-2</v>
      </c>
    </row>
    <row r="11" spans="1:14" x14ac:dyDescent="0.2">
      <c r="A11" s="157" t="s">
        <v>43</v>
      </c>
      <c r="B11" s="42" t="s">
        <v>44</v>
      </c>
      <c r="C11" s="444">
        <v>6500</v>
      </c>
      <c r="D11" s="65">
        <v>6217.94</v>
      </c>
      <c r="E11" s="70"/>
      <c r="F11" s="10"/>
      <c r="G11" s="444">
        <v>6500</v>
      </c>
      <c r="H11" s="444">
        <v>9635.5</v>
      </c>
      <c r="I11" s="176">
        <f t="shared" si="0"/>
        <v>3135.5</v>
      </c>
      <c r="J11" s="69">
        <f t="shared" si="1"/>
        <v>0.48238461538461541</v>
      </c>
    </row>
    <row r="12" spans="1:14" x14ac:dyDescent="0.2">
      <c r="A12" s="157" t="s">
        <v>45</v>
      </c>
      <c r="B12" s="42" t="s">
        <v>46</v>
      </c>
      <c r="C12" s="444">
        <v>126721</v>
      </c>
      <c r="D12" s="65">
        <v>93087.73</v>
      </c>
      <c r="E12" s="70"/>
      <c r="F12" s="10"/>
      <c r="G12" s="444">
        <v>126721</v>
      </c>
      <c r="H12" s="444">
        <v>132611.74</v>
      </c>
      <c r="I12" s="176">
        <f>H12-C12</f>
        <v>5890.7399999999907</v>
      </c>
      <c r="J12" s="69">
        <f t="shared" si="1"/>
        <v>4.6485902099888655E-2</v>
      </c>
      <c r="M12" s="179"/>
    </row>
    <row r="13" spans="1:14" ht="12" customHeight="1" x14ac:dyDescent="0.2">
      <c r="A13" s="157" t="s">
        <v>49</v>
      </c>
      <c r="B13" s="42" t="s">
        <v>219</v>
      </c>
      <c r="C13" s="444">
        <v>7600</v>
      </c>
      <c r="D13" s="65">
        <v>7337.83</v>
      </c>
      <c r="E13" s="65"/>
      <c r="F13" s="178"/>
      <c r="G13" s="444">
        <v>7600</v>
      </c>
      <c r="H13" s="444">
        <v>8000</v>
      </c>
      <c r="I13" s="176">
        <f t="shared" si="0"/>
        <v>400</v>
      </c>
      <c r="J13" s="69">
        <f t="shared" ref="J13:J30" si="2">I13/C13</f>
        <v>5.2631578947368418E-2</v>
      </c>
    </row>
    <row r="14" spans="1:14" x14ac:dyDescent="0.2">
      <c r="A14" s="157" t="s">
        <v>100</v>
      </c>
      <c r="B14" s="42" t="s">
        <v>220</v>
      </c>
      <c r="C14" s="445">
        <v>7000</v>
      </c>
      <c r="D14" s="65">
        <v>2482.92</v>
      </c>
      <c r="E14" s="65"/>
      <c r="F14" s="178"/>
      <c r="G14" s="445">
        <v>7000</v>
      </c>
      <c r="H14" s="445">
        <v>7000</v>
      </c>
      <c r="I14" s="176">
        <f t="shared" si="0"/>
        <v>0</v>
      </c>
      <c r="J14" s="69">
        <f t="shared" si="2"/>
        <v>0</v>
      </c>
    </row>
    <row r="15" spans="1:14" x14ac:dyDescent="0.2">
      <c r="A15" s="157" t="s">
        <v>221</v>
      </c>
      <c r="B15" s="42" t="s">
        <v>222</v>
      </c>
      <c r="C15" s="444">
        <v>500</v>
      </c>
      <c r="D15" s="65"/>
      <c r="E15" s="65"/>
      <c r="F15" s="178"/>
      <c r="G15" s="444">
        <v>500</v>
      </c>
      <c r="H15" s="444">
        <v>500</v>
      </c>
      <c r="I15" s="176">
        <f t="shared" si="0"/>
        <v>0</v>
      </c>
      <c r="J15" s="69">
        <f t="shared" si="2"/>
        <v>0</v>
      </c>
    </row>
    <row r="16" spans="1:14" x14ac:dyDescent="0.2">
      <c r="A16" s="157" t="s">
        <v>67</v>
      </c>
      <c r="B16" s="42" t="s">
        <v>68</v>
      </c>
      <c r="C16" s="445">
        <v>2500</v>
      </c>
      <c r="D16" s="65">
        <v>2852.45</v>
      </c>
      <c r="E16" s="65"/>
      <c r="F16" s="178"/>
      <c r="G16" s="445">
        <v>2500</v>
      </c>
      <c r="H16" s="445">
        <v>2500</v>
      </c>
      <c r="I16" s="176">
        <f t="shared" si="0"/>
        <v>0</v>
      </c>
      <c r="J16" s="69">
        <f t="shared" si="2"/>
        <v>0</v>
      </c>
    </row>
    <row r="17" spans="1:10" x14ac:dyDescent="0.2">
      <c r="A17" s="157" t="s">
        <v>223</v>
      </c>
      <c r="B17" s="42" t="s">
        <v>70</v>
      </c>
      <c r="C17" s="445">
        <v>450</v>
      </c>
      <c r="D17" s="65">
        <v>107.36</v>
      </c>
      <c r="E17" s="65"/>
      <c r="F17" s="178"/>
      <c r="G17" s="445">
        <v>450</v>
      </c>
      <c r="H17" s="445">
        <v>450</v>
      </c>
      <c r="I17" s="176">
        <f t="shared" si="0"/>
        <v>0</v>
      </c>
      <c r="J17" s="69">
        <f t="shared" si="2"/>
        <v>0</v>
      </c>
    </row>
    <row r="18" spans="1:10" x14ac:dyDescent="0.2">
      <c r="A18" s="157" t="s">
        <v>69</v>
      </c>
      <c r="B18" s="42" t="s">
        <v>224</v>
      </c>
      <c r="C18" s="445">
        <v>3600</v>
      </c>
      <c r="D18" s="65">
        <v>2987.98</v>
      </c>
      <c r="E18" s="65"/>
      <c r="F18" s="178"/>
      <c r="G18" s="445">
        <v>3600</v>
      </c>
      <c r="H18" s="445">
        <v>3600</v>
      </c>
      <c r="I18" s="176">
        <f t="shared" si="0"/>
        <v>0</v>
      </c>
      <c r="J18" s="69">
        <f t="shared" si="2"/>
        <v>0</v>
      </c>
    </row>
    <row r="19" spans="1:10" x14ac:dyDescent="0.2">
      <c r="A19" s="157" t="s">
        <v>105</v>
      </c>
      <c r="B19" s="42" t="s">
        <v>225</v>
      </c>
      <c r="C19" s="445">
        <v>15000</v>
      </c>
      <c r="D19" s="65">
        <v>7035.7</v>
      </c>
      <c r="E19" s="65"/>
      <c r="F19" s="178"/>
      <c r="G19" s="445">
        <v>15000</v>
      </c>
      <c r="H19" s="445">
        <v>12000</v>
      </c>
      <c r="I19" s="176">
        <f t="shared" si="0"/>
        <v>-3000</v>
      </c>
      <c r="J19" s="69">
        <f t="shared" si="2"/>
        <v>-0.2</v>
      </c>
    </row>
    <row r="20" spans="1:10" x14ac:dyDescent="0.2">
      <c r="A20" s="157" t="s">
        <v>187</v>
      </c>
      <c r="B20" s="42" t="s">
        <v>226</v>
      </c>
      <c r="C20" s="445"/>
      <c r="D20" s="65"/>
      <c r="E20" s="65"/>
      <c r="F20" s="10"/>
      <c r="G20" s="445"/>
      <c r="H20" s="445"/>
      <c r="I20" s="176">
        <f t="shared" si="0"/>
        <v>0</v>
      </c>
      <c r="J20" s="69" t="e">
        <f t="shared" si="2"/>
        <v>#DIV/0!</v>
      </c>
    </row>
    <row r="21" spans="1:10" x14ac:dyDescent="0.2">
      <c r="A21" s="157" t="s">
        <v>227</v>
      </c>
      <c r="B21" s="42" t="s">
        <v>697</v>
      </c>
      <c r="C21" s="65">
        <v>1250</v>
      </c>
      <c r="D21" s="65">
        <v>1000.98</v>
      </c>
      <c r="E21" s="65"/>
      <c r="F21" s="10"/>
      <c r="G21" s="65">
        <v>1250</v>
      </c>
      <c r="H21" s="65">
        <v>1250</v>
      </c>
      <c r="I21" s="176">
        <f t="shared" si="0"/>
        <v>0</v>
      </c>
      <c r="J21" s="69">
        <f t="shared" si="2"/>
        <v>0</v>
      </c>
    </row>
    <row r="22" spans="1:10" x14ac:dyDescent="0.2">
      <c r="A22" s="157" t="s">
        <v>228</v>
      </c>
      <c r="B22" s="42" t="s">
        <v>229</v>
      </c>
      <c r="C22" s="65">
        <v>2500</v>
      </c>
      <c r="D22" s="65">
        <v>977.48</v>
      </c>
      <c r="E22" s="65"/>
      <c r="F22" s="10"/>
      <c r="G22" s="65">
        <v>2500</v>
      </c>
      <c r="H22" s="65">
        <v>2500</v>
      </c>
      <c r="I22" s="176">
        <f t="shared" si="0"/>
        <v>0</v>
      </c>
      <c r="J22" s="69">
        <f t="shared" si="2"/>
        <v>0</v>
      </c>
    </row>
    <row r="23" spans="1:10" x14ac:dyDescent="0.2">
      <c r="A23" s="157" t="s">
        <v>230</v>
      </c>
      <c r="B23" s="42" t="s">
        <v>231</v>
      </c>
      <c r="C23" s="65">
        <v>2500</v>
      </c>
      <c r="D23" s="65">
        <v>1596.56</v>
      </c>
      <c r="E23" s="65"/>
      <c r="F23" s="10"/>
      <c r="G23" s="65">
        <v>2500</v>
      </c>
      <c r="H23" s="65">
        <v>2500</v>
      </c>
      <c r="I23" s="176">
        <f t="shared" si="0"/>
        <v>0</v>
      </c>
      <c r="J23" s="69">
        <f t="shared" si="2"/>
        <v>0</v>
      </c>
    </row>
    <row r="24" spans="1:10" x14ac:dyDescent="0.2">
      <c r="A24" s="157" t="s">
        <v>232</v>
      </c>
      <c r="B24" s="42" t="s">
        <v>233</v>
      </c>
      <c r="C24" s="65">
        <v>2500</v>
      </c>
      <c r="D24" s="65">
        <v>1472.25</v>
      </c>
      <c r="E24" s="65"/>
      <c r="F24" s="10"/>
      <c r="G24" s="65">
        <v>2500</v>
      </c>
      <c r="H24" s="65">
        <v>2500</v>
      </c>
      <c r="I24" s="176">
        <f t="shared" si="0"/>
        <v>0</v>
      </c>
      <c r="J24" s="69">
        <f t="shared" si="2"/>
        <v>0</v>
      </c>
    </row>
    <row r="25" spans="1:10" x14ac:dyDescent="0.2">
      <c r="A25" s="157" t="s">
        <v>71</v>
      </c>
      <c r="B25" s="42" t="s">
        <v>234</v>
      </c>
      <c r="C25" s="65">
        <v>1500</v>
      </c>
      <c r="D25" s="65">
        <v>4102.24</v>
      </c>
      <c r="E25" s="65"/>
      <c r="F25" s="10"/>
      <c r="G25" s="65">
        <v>1500</v>
      </c>
      <c r="H25" s="65">
        <v>1500</v>
      </c>
      <c r="I25" s="176">
        <f t="shared" si="0"/>
        <v>0</v>
      </c>
      <c r="J25" s="69">
        <f t="shared" si="2"/>
        <v>0</v>
      </c>
    </row>
    <row r="26" spans="1:10" x14ac:dyDescent="0.2">
      <c r="A26" s="157" t="s">
        <v>235</v>
      </c>
      <c r="B26" s="42" t="s">
        <v>106</v>
      </c>
      <c r="C26" s="65">
        <v>500</v>
      </c>
      <c r="D26" s="65"/>
      <c r="E26" s="65"/>
      <c r="F26" s="10"/>
      <c r="G26" s="65">
        <v>500</v>
      </c>
      <c r="H26" s="65">
        <v>500</v>
      </c>
      <c r="I26" s="176">
        <f t="shared" si="0"/>
        <v>0</v>
      </c>
      <c r="J26" s="69">
        <f t="shared" si="2"/>
        <v>0</v>
      </c>
    </row>
    <row r="27" spans="1:10" x14ac:dyDescent="0.2">
      <c r="A27" s="157" t="s">
        <v>75</v>
      </c>
      <c r="B27" s="42" t="s">
        <v>236</v>
      </c>
      <c r="C27" s="65">
        <v>500</v>
      </c>
      <c r="D27" s="65"/>
      <c r="E27" s="65"/>
      <c r="F27" s="10"/>
      <c r="G27" s="65">
        <v>500</v>
      </c>
      <c r="H27" s="65">
        <v>500</v>
      </c>
      <c r="I27" s="176">
        <f t="shared" si="0"/>
        <v>0</v>
      </c>
      <c r="J27" s="69">
        <f t="shared" si="2"/>
        <v>0</v>
      </c>
    </row>
    <row r="28" spans="1:10" x14ac:dyDescent="0.2">
      <c r="A28" s="157" t="s">
        <v>237</v>
      </c>
      <c r="B28" s="42" t="s">
        <v>238</v>
      </c>
      <c r="C28" s="65">
        <v>1500</v>
      </c>
      <c r="D28" s="65">
        <v>1050</v>
      </c>
      <c r="E28" s="65"/>
      <c r="F28" s="10"/>
      <c r="G28" s="65">
        <v>1500</v>
      </c>
      <c r="H28" s="65">
        <v>3500</v>
      </c>
      <c r="I28" s="176">
        <f t="shared" si="0"/>
        <v>2000</v>
      </c>
      <c r="J28" s="69">
        <f t="shared" si="2"/>
        <v>1.3333333333333333</v>
      </c>
    </row>
    <row r="29" spans="1:10" x14ac:dyDescent="0.2">
      <c r="A29" s="157" t="s">
        <v>239</v>
      </c>
      <c r="B29" s="42" t="s">
        <v>240</v>
      </c>
      <c r="C29" s="65">
        <v>4000</v>
      </c>
      <c r="D29" s="65">
        <v>2974.69</v>
      </c>
      <c r="E29" s="65"/>
      <c r="F29" s="10"/>
      <c r="G29" s="65">
        <v>4000</v>
      </c>
      <c r="H29" s="65">
        <v>4000</v>
      </c>
      <c r="I29" s="176">
        <f t="shared" si="0"/>
        <v>0</v>
      </c>
      <c r="J29" s="69">
        <f t="shared" si="2"/>
        <v>0</v>
      </c>
    </row>
    <row r="30" spans="1:10" ht="15.75" x14ac:dyDescent="0.25">
      <c r="A30" s="180" t="s">
        <v>83</v>
      </c>
      <c r="B30" s="180" t="s">
        <v>212</v>
      </c>
      <c r="C30" s="181">
        <f>SUM(C3:C29)</f>
        <v>592530</v>
      </c>
      <c r="D30" s="181">
        <f>SUM(D3:D29)</f>
        <v>484938.83999999997</v>
      </c>
      <c r="E30" s="181">
        <f>SUM(E3:E29)</f>
        <v>0</v>
      </c>
      <c r="F30" s="181">
        <f>SUM(F3:F28)</f>
        <v>0</v>
      </c>
      <c r="G30" s="137">
        <f>SUM(G3:G29)</f>
        <v>592530</v>
      </c>
      <c r="H30" s="446">
        <f>SUM(H3:H29)</f>
        <v>636093.24</v>
      </c>
      <c r="I30" s="176">
        <f t="shared" si="0"/>
        <v>43563.239999999991</v>
      </c>
      <c r="J30" s="69">
        <f t="shared" si="2"/>
        <v>7.3520733127436566E-2</v>
      </c>
    </row>
    <row r="32" spans="1:10" x14ac:dyDescent="0.2">
      <c r="D32" s="80"/>
    </row>
    <row r="33" spans="8:8" x14ac:dyDescent="0.2">
      <c r="H33" s="76"/>
    </row>
    <row r="34" spans="8:8" x14ac:dyDescent="0.2">
      <c r="H34" s="182"/>
    </row>
    <row r="43" spans="8:8" hidden="1" x14ac:dyDescent="0.2"/>
    <row r="44" spans="8:8" hidden="1" x14ac:dyDescent="0.2"/>
    <row r="45" spans="8:8" hidden="1" x14ac:dyDescent="0.2"/>
    <row r="46" spans="8:8" hidden="1" x14ac:dyDescent="0.2"/>
    <row r="47" spans="8:8" hidden="1" x14ac:dyDescent="0.2"/>
    <row r="48" spans="8: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</sheetData>
  <sortState xmlns:xlrd2="http://schemas.microsoft.com/office/spreadsheetml/2017/richdata2" ref="A2:J30">
    <sortCondition ref="A3:A30"/>
  </sortState>
  <pageMargins left="0.75" right="0.75" top="1" bottom="1" header="0.5" footer="0.5"/>
  <pageSetup scale="92" fitToHeight="0" orientation="landscape" r:id="rId1"/>
  <headerFooter alignWithMargins="0">
    <oddFooter>&amp;L&amp;A&amp;C&amp;D &amp;T&amp;R&amp;P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AD969-F7AD-46D4-B67A-ACE1639BF5BB}">
  <sheetPr>
    <pageSetUpPr fitToPage="1"/>
  </sheetPr>
  <dimension ref="A1:M56"/>
  <sheetViews>
    <sheetView topLeftCell="A16" zoomScaleNormal="100" workbookViewId="0">
      <selection activeCell="D28" sqref="D28"/>
    </sheetView>
  </sheetViews>
  <sheetFormatPr defaultRowHeight="12.75" x14ac:dyDescent="0.2"/>
  <cols>
    <col min="1" max="1" width="13.140625" customWidth="1"/>
    <col min="2" max="2" width="58" bestFit="1" customWidth="1"/>
    <col min="3" max="4" width="13.28515625" style="208" customWidth="1"/>
    <col min="5" max="5" width="13.28515625" style="208" hidden="1" customWidth="1"/>
    <col min="6" max="6" width="20.42578125" hidden="1" customWidth="1"/>
    <col min="7" max="7" width="12.140625" customWidth="1"/>
    <col min="8" max="8" width="13.28515625" style="80" bestFit="1" customWidth="1"/>
    <col min="9" max="9" width="11.5703125" customWidth="1"/>
    <col min="10" max="10" width="10.28515625" customWidth="1"/>
  </cols>
  <sheetData>
    <row r="1" spans="1:12" ht="44.25" customHeight="1" x14ac:dyDescent="0.2">
      <c r="A1" s="169"/>
      <c r="B1" s="154" t="s">
        <v>241</v>
      </c>
      <c r="C1" s="59" t="s">
        <v>671</v>
      </c>
      <c r="D1" s="59" t="s">
        <v>672</v>
      </c>
      <c r="E1" s="59" t="str">
        <f>'[1]Police 2020'!E1</f>
        <v>2019 Unaudited 09/30/2018</v>
      </c>
      <c r="F1" s="119" t="s">
        <v>242</v>
      </c>
      <c r="G1" s="183" t="s">
        <v>673</v>
      </c>
      <c r="H1" s="141" t="s">
        <v>674</v>
      </c>
      <c r="I1" s="33" t="s">
        <v>32</v>
      </c>
      <c r="J1" s="33" t="s">
        <v>33</v>
      </c>
    </row>
    <row r="2" spans="1:12" ht="15.75" x14ac:dyDescent="0.2">
      <c r="A2" s="35" t="s">
        <v>243</v>
      </c>
      <c r="B2" s="36" t="s">
        <v>241</v>
      </c>
      <c r="C2" s="184"/>
      <c r="D2" s="184"/>
      <c r="E2" s="185"/>
      <c r="F2" s="7"/>
      <c r="G2" s="40"/>
      <c r="H2" s="186"/>
      <c r="I2" s="40"/>
      <c r="J2" s="40"/>
    </row>
    <row r="3" spans="1:12" ht="15.75" customHeight="1" x14ac:dyDescent="0.2">
      <c r="A3" s="187" t="s">
        <v>213</v>
      </c>
      <c r="B3" s="188" t="s">
        <v>244</v>
      </c>
      <c r="C3" s="448">
        <v>59540</v>
      </c>
      <c r="D3" s="189">
        <v>46460.27</v>
      </c>
      <c r="E3" s="189"/>
      <c r="F3" s="190"/>
      <c r="G3" s="448">
        <v>59540</v>
      </c>
      <c r="H3" s="448">
        <v>20000</v>
      </c>
      <c r="I3" s="191">
        <f t="shared" ref="I3:I27" si="0">H3-C3</f>
        <v>-39540</v>
      </c>
      <c r="J3" s="192">
        <f>I3/C3</f>
        <v>-0.66409136714813566</v>
      </c>
      <c r="L3" s="18"/>
    </row>
    <row r="4" spans="1:12" ht="15.75" customHeight="1" x14ac:dyDescent="0.25">
      <c r="A4" s="187" t="s">
        <v>37</v>
      </c>
      <c r="B4" s="188" t="s">
        <v>246</v>
      </c>
      <c r="C4" s="448">
        <v>60000</v>
      </c>
      <c r="D4" s="189">
        <v>76869</v>
      </c>
      <c r="E4" s="189"/>
      <c r="F4" s="193"/>
      <c r="G4" s="448">
        <v>60000</v>
      </c>
      <c r="H4" s="448">
        <v>75000</v>
      </c>
      <c r="I4" s="191">
        <f t="shared" si="0"/>
        <v>15000</v>
      </c>
      <c r="J4" s="192">
        <f>I4/C4</f>
        <v>0.25</v>
      </c>
    </row>
    <row r="5" spans="1:12" ht="15.75" customHeight="1" x14ac:dyDescent="0.2">
      <c r="A5" s="194" t="s">
        <v>116</v>
      </c>
      <c r="B5" s="195" t="s">
        <v>247</v>
      </c>
      <c r="C5" s="449">
        <v>1500</v>
      </c>
      <c r="D5" s="196">
        <v>7125</v>
      </c>
      <c r="E5" s="196"/>
      <c r="F5" s="190"/>
      <c r="G5" s="449">
        <v>1500</v>
      </c>
      <c r="H5" s="449">
        <v>15000</v>
      </c>
      <c r="I5" s="191">
        <f t="shared" si="0"/>
        <v>13500</v>
      </c>
      <c r="J5" s="192">
        <f>I5/C5</f>
        <v>9</v>
      </c>
    </row>
    <row r="6" spans="1:12" ht="15" x14ac:dyDescent="0.2">
      <c r="A6" s="187" t="s">
        <v>613</v>
      </c>
      <c r="B6" s="188" t="s">
        <v>245</v>
      </c>
      <c r="C6" s="447">
        <v>500</v>
      </c>
      <c r="D6" s="189"/>
      <c r="E6" s="189"/>
      <c r="F6" s="190"/>
      <c r="G6" s="447">
        <v>500</v>
      </c>
      <c r="H6" s="447"/>
      <c r="I6" s="191">
        <f t="shared" si="0"/>
        <v>-500</v>
      </c>
      <c r="J6" s="192">
        <v>0</v>
      </c>
    </row>
    <row r="7" spans="1:12" ht="15" x14ac:dyDescent="0.2">
      <c r="A7" s="187" t="s">
        <v>635</v>
      </c>
      <c r="B7" s="188" t="s">
        <v>215</v>
      </c>
      <c r="C7" s="448">
        <v>2748</v>
      </c>
      <c r="D7" s="189">
        <v>2748</v>
      </c>
      <c r="E7" s="189"/>
      <c r="F7" s="190"/>
      <c r="G7" s="448">
        <v>2748</v>
      </c>
      <c r="H7" s="448"/>
      <c r="I7" s="191">
        <f t="shared" si="0"/>
        <v>-2748</v>
      </c>
      <c r="J7" s="192">
        <v>0</v>
      </c>
    </row>
    <row r="8" spans="1:12" ht="15" x14ac:dyDescent="0.2">
      <c r="A8" s="187" t="s">
        <v>43</v>
      </c>
      <c r="B8" s="188" t="s">
        <v>95</v>
      </c>
      <c r="C8" s="449">
        <v>5573</v>
      </c>
      <c r="D8" s="196">
        <v>7901.57</v>
      </c>
      <c r="E8" s="196"/>
      <c r="F8" s="190"/>
      <c r="G8" s="449">
        <v>5573</v>
      </c>
      <c r="H8" s="449">
        <v>8000</v>
      </c>
      <c r="I8" s="191">
        <f t="shared" si="0"/>
        <v>2427</v>
      </c>
      <c r="J8" s="192">
        <f t="shared" ref="J8:J18" si="1">I8/C8</f>
        <v>0.43549255338237935</v>
      </c>
    </row>
    <row r="9" spans="1:12" ht="15" x14ac:dyDescent="0.2">
      <c r="A9" s="187" t="s">
        <v>45</v>
      </c>
      <c r="B9" s="188" t="s">
        <v>46</v>
      </c>
      <c r="C9" s="449">
        <v>18070</v>
      </c>
      <c r="D9" s="196">
        <v>12844.34</v>
      </c>
      <c r="E9" s="196"/>
      <c r="F9" s="190"/>
      <c r="G9" s="449">
        <v>18070</v>
      </c>
      <c r="H9" s="449"/>
      <c r="I9" s="191">
        <f t="shared" si="0"/>
        <v>-18070</v>
      </c>
      <c r="J9" s="192">
        <f t="shared" si="1"/>
        <v>-1</v>
      </c>
    </row>
    <row r="10" spans="1:12" ht="15" x14ac:dyDescent="0.2">
      <c r="A10" s="187" t="s">
        <v>171</v>
      </c>
      <c r="B10" s="188" t="s">
        <v>248</v>
      </c>
      <c r="C10" s="449">
        <v>2000</v>
      </c>
      <c r="D10" s="196">
        <v>2498.81</v>
      </c>
      <c r="E10" s="196"/>
      <c r="F10" s="197"/>
      <c r="G10" s="449">
        <v>2000</v>
      </c>
      <c r="H10" s="449">
        <v>3000</v>
      </c>
      <c r="I10" s="191">
        <f t="shared" si="0"/>
        <v>1000</v>
      </c>
      <c r="J10" s="192">
        <f t="shared" si="1"/>
        <v>0.5</v>
      </c>
    </row>
    <row r="11" spans="1:12" ht="15" x14ac:dyDescent="0.2">
      <c r="A11" s="187" t="s">
        <v>49</v>
      </c>
      <c r="B11" s="188" t="s">
        <v>219</v>
      </c>
      <c r="C11" s="449">
        <v>2016</v>
      </c>
      <c r="D11" s="196">
        <v>1899.17</v>
      </c>
      <c r="E11" s="196"/>
      <c r="F11" s="197"/>
      <c r="G11" s="449">
        <v>2016</v>
      </c>
      <c r="H11" s="449">
        <v>2000</v>
      </c>
      <c r="I11" s="191">
        <f t="shared" si="0"/>
        <v>-16</v>
      </c>
      <c r="J11" s="192">
        <f t="shared" si="1"/>
        <v>-7.9365079365079361E-3</v>
      </c>
    </row>
    <row r="12" spans="1:12" ht="15" x14ac:dyDescent="0.2">
      <c r="A12" s="187" t="s">
        <v>249</v>
      </c>
      <c r="B12" s="188" t="s">
        <v>250</v>
      </c>
      <c r="C12" s="449">
        <v>1000</v>
      </c>
      <c r="D12" s="196">
        <v>160</v>
      </c>
      <c r="E12" s="196"/>
      <c r="F12" s="197"/>
      <c r="G12" s="449">
        <v>1000</v>
      </c>
      <c r="H12" s="449">
        <v>1000</v>
      </c>
      <c r="I12" s="191">
        <f t="shared" si="0"/>
        <v>0</v>
      </c>
      <c r="J12" s="192">
        <f t="shared" si="1"/>
        <v>0</v>
      </c>
    </row>
    <row r="13" spans="1:12" ht="15" x14ac:dyDescent="0.2">
      <c r="A13" s="187" t="s">
        <v>100</v>
      </c>
      <c r="B13" s="188" t="s">
        <v>101</v>
      </c>
      <c r="C13" s="450">
        <v>6000</v>
      </c>
      <c r="D13" s="198">
        <v>6997.45</v>
      </c>
      <c r="E13" s="198"/>
      <c r="F13" s="197"/>
      <c r="G13" s="450">
        <v>6000</v>
      </c>
      <c r="H13" s="450">
        <v>7000</v>
      </c>
      <c r="I13" s="191">
        <f t="shared" si="0"/>
        <v>1000</v>
      </c>
      <c r="J13" s="192">
        <f t="shared" si="1"/>
        <v>0.16666666666666666</v>
      </c>
    </row>
    <row r="14" spans="1:12" ht="15" x14ac:dyDescent="0.2">
      <c r="A14" s="187" t="s">
        <v>184</v>
      </c>
      <c r="B14" s="188" t="s">
        <v>251</v>
      </c>
      <c r="C14" s="449">
        <v>2000</v>
      </c>
      <c r="D14" s="198"/>
      <c r="E14" s="198"/>
      <c r="F14" s="197"/>
      <c r="G14" s="449">
        <v>2000</v>
      </c>
      <c r="H14" s="449">
        <v>2000</v>
      </c>
      <c r="I14" s="191">
        <f t="shared" si="0"/>
        <v>0</v>
      </c>
      <c r="J14" s="192">
        <f t="shared" si="1"/>
        <v>0</v>
      </c>
    </row>
    <row r="15" spans="1:12" ht="15" x14ac:dyDescent="0.2">
      <c r="A15" s="187" t="s">
        <v>61</v>
      </c>
      <c r="B15" s="188" t="s">
        <v>252</v>
      </c>
      <c r="C15" s="449">
        <v>1500</v>
      </c>
      <c r="D15" s="198">
        <v>1760</v>
      </c>
      <c r="E15" s="198"/>
      <c r="F15" s="199"/>
      <c r="G15" s="449">
        <v>1500</v>
      </c>
      <c r="H15" s="449">
        <v>2000</v>
      </c>
      <c r="I15" s="191">
        <f t="shared" si="0"/>
        <v>500</v>
      </c>
      <c r="J15" s="192">
        <f t="shared" si="1"/>
        <v>0.33333333333333331</v>
      </c>
    </row>
    <row r="16" spans="1:12" ht="15" x14ac:dyDescent="0.2">
      <c r="A16" s="187" t="s">
        <v>105</v>
      </c>
      <c r="B16" s="188" t="s">
        <v>183</v>
      </c>
      <c r="C16" s="449">
        <v>2000</v>
      </c>
      <c r="D16" s="198">
        <v>1483.42</v>
      </c>
      <c r="E16" s="198"/>
      <c r="F16" s="199"/>
      <c r="G16" s="449">
        <v>2000</v>
      </c>
      <c r="H16" s="449">
        <v>2000</v>
      </c>
      <c r="I16" s="191">
        <f t="shared" si="0"/>
        <v>0</v>
      </c>
      <c r="J16" s="192">
        <f t="shared" si="1"/>
        <v>0</v>
      </c>
    </row>
    <row r="17" spans="1:13" ht="15" x14ac:dyDescent="0.2">
      <c r="A17" s="187" t="s">
        <v>187</v>
      </c>
      <c r="B17" s="188" t="s">
        <v>253</v>
      </c>
      <c r="C17" s="450">
        <v>2000</v>
      </c>
      <c r="D17" s="198">
        <v>6575.95</v>
      </c>
      <c r="E17" s="198"/>
      <c r="F17" s="199"/>
      <c r="G17" s="450">
        <v>2000</v>
      </c>
      <c r="H17" s="450">
        <v>2500</v>
      </c>
      <c r="I17" s="191">
        <f t="shared" si="0"/>
        <v>500</v>
      </c>
      <c r="J17" s="192">
        <f t="shared" si="1"/>
        <v>0.25</v>
      </c>
    </row>
    <row r="18" spans="1:13" ht="15" x14ac:dyDescent="0.2">
      <c r="A18" s="187" t="s">
        <v>227</v>
      </c>
      <c r="B18" s="188" t="s">
        <v>254</v>
      </c>
      <c r="C18" s="449">
        <v>4000</v>
      </c>
      <c r="D18" s="198">
        <v>2999.95</v>
      </c>
      <c r="E18" s="198"/>
      <c r="F18" s="199"/>
      <c r="G18" s="449">
        <v>4000</v>
      </c>
      <c r="H18" s="449">
        <v>2000</v>
      </c>
      <c r="I18" s="191">
        <f t="shared" si="0"/>
        <v>-2000</v>
      </c>
      <c r="J18" s="192">
        <f t="shared" si="1"/>
        <v>-0.5</v>
      </c>
      <c r="K18" s="544"/>
      <c r="L18" s="545"/>
      <c r="M18" s="545"/>
    </row>
    <row r="19" spans="1:13" ht="15" x14ac:dyDescent="0.2">
      <c r="A19" s="187" t="s">
        <v>228</v>
      </c>
      <c r="B19" s="188" t="s">
        <v>255</v>
      </c>
      <c r="C19" s="450"/>
      <c r="D19" s="198"/>
      <c r="E19" s="198"/>
      <c r="F19" s="199"/>
      <c r="G19" s="450"/>
      <c r="H19" s="450"/>
      <c r="I19" s="191">
        <f t="shared" si="0"/>
        <v>0</v>
      </c>
      <c r="J19" s="192"/>
    </row>
    <row r="20" spans="1:13" ht="15" x14ac:dyDescent="0.2">
      <c r="A20" s="187" t="s">
        <v>230</v>
      </c>
      <c r="B20" s="188" t="s">
        <v>256</v>
      </c>
      <c r="C20" s="450">
        <v>2000</v>
      </c>
      <c r="D20" s="198"/>
      <c r="E20" s="198"/>
      <c r="F20" s="199"/>
      <c r="G20" s="450">
        <v>2000</v>
      </c>
      <c r="H20" s="450"/>
      <c r="I20" s="191">
        <f t="shared" si="0"/>
        <v>-2000</v>
      </c>
      <c r="J20" s="192">
        <f>I20/C20</f>
        <v>-1</v>
      </c>
    </row>
    <row r="21" spans="1:13" ht="15" x14ac:dyDescent="0.2">
      <c r="A21" s="187" t="s">
        <v>232</v>
      </c>
      <c r="B21" s="188" t="s">
        <v>257</v>
      </c>
      <c r="C21" s="450">
        <v>2000</v>
      </c>
      <c r="D21" s="198">
        <v>4336.9399999999996</v>
      </c>
      <c r="E21" s="198"/>
      <c r="F21" s="199"/>
      <c r="G21" s="450">
        <v>2000</v>
      </c>
      <c r="H21" s="450">
        <v>4000</v>
      </c>
      <c r="I21" s="191">
        <f t="shared" si="0"/>
        <v>2000</v>
      </c>
      <c r="J21" s="192">
        <f>I21/C21</f>
        <v>1</v>
      </c>
    </row>
    <row r="22" spans="1:13" ht="15" x14ac:dyDescent="0.2">
      <c r="A22" s="187" t="s">
        <v>258</v>
      </c>
      <c r="B22" s="188" t="s">
        <v>259</v>
      </c>
      <c r="C22" s="450"/>
      <c r="D22" s="198"/>
      <c r="E22" s="198"/>
      <c r="F22" s="199"/>
      <c r="G22" s="450"/>
      <c r="H22" s="450">
        <v>1000</v>
      </c>
      <c r="I22" s="191">
        <f t="shared" si="0"/>
        <v>1000</v>
      </c>
      <c r="J22" s="192"/>
    </row>
    <row r="23" spans="1:13" ht="15" x14ac:dyDescent="0.2">
      <c r="A23" s="187" t="s">
        <v>260</v>
      </c>
      <c r="B23" s="188" t="s">
        <v>261</v>
      </c>
      <c r="C23" s="450">
        <v>3000</v>
      </c>
      <c r="D23" s="198">
        <v>1029.18</v>
      </c>
      <c r="E23" s="198"/>
      <c r="F23" s="199"/>
      <c r="G23" s="450">
        <v>3000</v>
      </c>
      <c r="H23" s="450">
        <v>4000</v>
      </c>
      <c r="I23" s="191">
        <f t="shared" si="0"/>
        <v>1000</v>
      </c>
      <c r="J23" s="192">
        <f t="shared" ref="J23:J28" si="2">I23/C23</f>
        <v>0.33333333333333331</v>
      </c>
    </row>
    <row r="24" spans="1:13" ht="15" x14ac:dyDescent="0.2">
      <c r="A24" s="187" t="s">
        <v>262</v>
      </c>
      <c r="B24" s="188" t="s">
        <v>263</v>
      </c>
      <c r="C24" s="450">
        <v>2000</v>
      </c>
      <c r="D24" s="198">
        <v>3741.7</v>
      </c>
      <c r="E24" s="198"/>
      <c r="F24" s="199"/>
      <c r="G24" s="450">
        <v>2000</v>
      </c>
      <c r="H24" s="450">
        <v>2000</v>
      </c>
      <c r="I24" s="191">
        <f t="shared" si="0"/>
        <v>0</v>
      </c>
      <c r="J24" s="192">
        <f t="shared" si="2"/>
        <v>0</v>
      </c>
    </row>
    <row r="25" spans="1:13" ht="15" x14ac:dyDescent="0.2">
      <c r="A25" s="187" t="s">
        <v>71</v>
      </c>
      <c r="B25" s="188" t="s">
        <v>264</v>
      </c>
      <c r="C25" s="449">
        <v>3000</v>
      </c>
      <c r="D25" s="198">
        <v>1633</v>
      </c>
      <c r="E25" s="198"/>
      <c r="F25" s="199"/>
      <c r="G25" s="449">
        <v>3000</v>
      </c>
      <c r="H25" s="449">
        <v>3000</v>
      </c>
      <c r="I25" s="191">
        <f t="shared" si="0"/>
        <v>0</v>
      </c>
      <c r="J25" s="192">
        <f t="shared" si="2"/>
        <v>0</v>
      </c>
    </row>
    <row r="26" spans="1:13" ht="15" x14ac:dyDescent="0.2">
      <c r="A26" s="187" t="s">
        <v>265</v>
      </c>
      <c r="B26" s="188" t="s">
        <v>266</v>
      </c>
      <c r="C26" s="449">
        <v>14000</v>
      </c>
      <c r="D26" s="198">
        <v>9600.2099999999991</v>
      </c>
      <c r="E26" s="198"/>
      <c r="F26" s="199"/>
      <c r="G26" s="449">
        <v>14000</v>
      </c>
      <c r="H26" s="449">
        <v>15000</v>
      </c>
      <c r="I26" s="191">
        <f t="shared" si="0"/>
        <v>1000</v>
      </c>
      <c r="J26" s="192">
        <f t="shared" si="2"/>
        <v>7.1428571428571425E-2</v>
      </c>
    </row>
    <row r="27" spans="1:13" ht="15" x14ac:dyDescent="0.2">
      <c r="A27" s="187" t="s">
        <v>163</v>
      </c>
      <c r="B27" s="188" t="s">
        <v>267</v>
      </c>
      <c r="C27" s="449">
        <v>3500</v>
      </c>
      <c r="D27" s="198">
        <v>5012.29</v>
      </c>
      <c r="E27" s="198"/>
      <c r="F27" s="199"/>
      <c r="G27" s="449">
        <v>3500</v>
      </c>
      <c r="H27" s="449">
        <v>4500</v>
      </c>
      <c r="I27" s="191">
        <f t="shared" si="0"/>
        <v>1000</v>
      </c>
      <c r="J27" s="192">
        <f t="shared" si="2"/>
        <v>0.2857142857142857</v>
      </c>
    </row>
    <row r="28" spans="1:13" ht="15.75" x14ac:dyDescent="0.25">
      <c r="A28" s="35" t="s">
        <v>83</v>
      </c>
      <c r="B28" s="35" t="s">
        <v>241</v>
      </c>
      <c r="C28" s="200">
        <f>SUM(C3:C27)</f>
        <v>199947</v>
      </c>
      <c r="D28" s="200">
        <f>SUM(D3:D27)</f>
        <v>203676.25000000006</v>
      </c>
      <c r="E28" s="200">
        <f>SUM(E3:E27)</f>
        <v>0</v>
      </c>
      <c r="F28" s="7"/>
      <c r="G28" s="149">
        <f>SUM(G3:G27)</f>
        <v>199947</v>
      </c>
      <c r="H28" s="451">
        <f>SUM(H3:H27)</f>
        <v>175000</v>
      </c>
      <c r="I28" s="191">
        <f>SUM(I3:I27)</f>
        <v>-24947</v>
      </c>
      <c r="J28" s="192">
        <f t="shared" si="2"/>
        <v>-0.12476806353683727</v>
      </c>
    </row>
    <row r="29" spans="1:13" ht="15" x14ac:dyDescent="0.2">
      <c r="B29" s="201"/>
      <c r="C29" s="5"/>
      <c r="D29" s="5"/>
      <c r="E29" s="202"/>
      <c r="I29" s="27"/>
    </row>
    <row r="30" spans="1:13" ht="14.25" x14ac:dyDescent="0.2">
      <c r="B30" s="201"/>
      <c r="C30" s="5"/>
      <c r="D30" s="80"/>
      <c r="E30" s="5"/>
      <c r="H30" s="53"/>
      <c r="I30" s="203"/>
      <c r="J30" s="204"/>
    </row>
    <row r="31" spans="1:13" x14ac:dyDescent="0.2">
      <c r="C31" s="5"/>
      <c r="D31" s="5"/>
      <c r="E31" s="5"/>
      <c r="F31" s="205"/>
      <c r="G31" s="205"/>
      <c r="H31" s="53"/>
      <c r="J31" s="27"/>
    </row>
    <row r="32" spans="1:13" x14ac:dyDescent="0.2">
      <c r="C32" s="5"/>
      <c r="D32" s="5"/>
      <c r="E32" s="5"/>
      <c r="H32" s="206"/>
      <c r="J32" s="30"/>
    </row>
    <row r="33" spans="3:8" x14ac:dyDescent="0.2">
      <c r="C33" s="80"/>
      <c r="D33" s="80"/>
      <c r="E33" s="80"/>
      <c r="H33" s="53"/>
    </row>
    <row r="34" spans="3:8" x14ac:dyDescent="0.2">
      <c r="C34" s="207"/>
      <c r="D34" s="207"/>
      <c r="E34" s="207"/>
    </row>
    <row r="35" spans="3:8" x14ac:dyDescent="0.2">
      <c r="C35" s="207"/>
      <c r="D35" s="207"/>
      <c r="E35" s="207"/>
    </row>
    <row r="36" spans="3:8" x14ac:dyDescent="0.2">
      <c r="C36" s="207"/>
      <c r="D36" s="207"/>
      <c r="E36" s="207"/>
    </row>
    <row r="37" spans="3:8" x14ac:dyDescent="0.2">
      <c r="C37" s="207"/>
      <c r="D37" s="207"/>
      <c r="E37" s="207"/>
    </row>
    <row r="38" spans="3:8" x14ac:dyDescent="0.2">
      <c r="C38" s="207"/>
      <c r="D38" s="207"/>
      <c r="E38" s="207"/>
    </row>
    <row r="39" spans="3:8" x14ac:dyDescent="0.2">
      <c r="C39" s="207"/>
      <c r="D39" s="207"/>
      <c r="E39" s="207"/>
    </row>
    <row r="40" spans="3:8" x14ac:dyDescent="0.2">
      <c r="C40" s="207"/>
      <c r="D40" s="207"/>
      <c r="E40" s="207"/>
    </row>
    <row r="41" spans="3:8" x14ac:dyDescent="0.2">
      <c r="C41" s="207"/>
      <c r="D41" s="207"/>
      <c r="E41" s="207"/>
    </row>
    <row r="42" spans="3:8" x14ac:dyDescent="0.2">
      <c r="C42" s="207"/>
      <c r="D42" s="207"/>
      <c r="E42" s="207"/>
    </row>
    <row r="43" spans="3:8" x14ac:dyDescent="0.2">
      <c r="C43" s="207"/>
      <c r="D43" s="207"/>
      <c r="E43" s="207"/>
    </row>
    <row r="44" spans="3:8" x14ac:dyDescent="0.2">
      <c r="C44" s="207"/>
      <c r="D44" s="207"/>
      <c r="E44" s="207"/>
    </row>
    <row r="45" spans="3:8" x14ac:dyDescent="0.2">
      <c r="C45" s="207"/>
      <c r="D45" s="207"/>
      <c r="E45" s="207"/>
    </row>
    <row r="46" spans="3:8" x14ac:dyDescent="0.2">
      <c r="C46" s="207"/>
      <c r="D46" s="207"/>
      <c r="E46" s="207"/>
    </row>
    <row r="47" spans="3:8" x14ac:dyDescent="0.2">
      <c r="C47" s="207"/>
      <c r="D47" s="207"/>
      <c r="E47" s="207"/>
    </row>
    <row r="48" spans="3:8" x14ac:dyDescent="0.2">
      <c r="C48" s="207"/>
      <c r="D48" s="207"/>
      <c r="E48" s="207"/>
    </row>
    <row r="49" spans="3:5" x14ac:dyDescent="0.2">
      <c r="C49" s="207"/>
      <c r="D49" s="207"/>
      <c r="E49" s="207"/>
    </row>
    <row r="50" spans="3:5" x14ac:dyDescent="0.2">
      <c r="C50" s="207"/>
      <c r="D50" s="207"/>
      <c r="E50" s="207"/>
    </row>
    <row r="51" spans="3:5" x14ac:dyDescent="0.2">
      <c r="C51" s="207"/>
      <c r="D51" s="207"/>
      <c r="E51" s="207"/>
    </row>
    <row r="52" spans="3:5" x14ac:dyDescent="0.2">
      <c r="C52" s="207"/>
      <c r="D52" s="207"/>
      <c r="E52" s="207"/>
    </row>
    <row r="53" spans="3:5" x14ac:dyDescent="0.2">
      <c r="C53" s="207"/>
      <c r="D53" s="207"/>
      <c r="E53" s="207"/>
    </row>
    <row r="54" spans="3:5" x14ac:dyDescent="0.2">
      <c r="C54" s="207"/>
      <c r="D54" s="207"/>
      <c r="E54" s="207"/>
    </row>
    <row r="55" spans="3:5" x14ac:dyDescent="0.2">
      <c r="C55" s="207"/>
      <c r="D55" s="207"/>
      <c r="E55" s="207"/>
    </row>
    <row r="56" spans="3:5" x14ac:dyDescent="0.2">
      <c r="C56" s="207"/>
      <c r="D56" s="207"/>
      <c r="E56" s="207"/>
    </row>
  </sheetData>
  <sortState xmlns:xlrd2="http://schemas.microsoft.com/office/spreadsheetml/2017/richdata2" ref="A2:J28">
    <sortCondition ref="A3:A28"/>
  </sortState>
  <mergeCells count="1">
    <mergeCell ref="K18:M18"/>
  </mergeCells>
  <pageMargins left="0.75" right="0.75" top="1" bottom="1" header="0.5" footer="0.5"/>
  <pageSetup scale="85" fitToHeight="0" orientation="landscape" cellComments="asDisplayed" r:id="rId1"/>
  <headerFooter alignWithMargins="0">
    <oddFooter>&amp;L&amp;A&amp;C&amp;D  &amp;T&amp;R&amp;P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6DCE-73AC-4BD4-BC79-1BA8DFE68CD4}">
  <sheetPr>
    <pageSetUpPr fitToPage="1"/>
  </sheetPr>
  <dimension ref="A1:L19"/>
  <sheetViews>
    <sheetView zoomScaleNormal="100" workbookViewId="0">
      <selection activeCell="N6" sqref="N6"/>
    </sheetView>
  </sheetViews>
  <sheetFormatPr defaultRowHeight="12.75" x14ac:dyDescent="0.2"/>
  <cols>
    <col min="1" max="1" width="10.5703125" bestFit="1" customWidth="1"/>
    <col min="2" max="2" width="43.7109375" bestFit="1" customWidth="1"/>
    <col min="3" max="4" width="10.85546875" customWidth="1"/>
    <col min="5" max="5" width="10.85546875" hidden="1" customWidth="1"/>
    <col min="6" max="6" width="12" hidden="1" customWidth="1"/>
    <col min="7" max="7" width="12" bestFit="1" customWidth="1"/>
    <col min="8" max="8" width="15.5703125" bestFit="1" customWidth="1"/>
    <col min="12" max="12" width="9.42578125" bestFit="1" customWidth="1"/>
  </cols>
  <sheetData>
    <row r="1" spans="1:12" ht="38.25" x14ac:dyDescent="0.2">
      <c r="A1" s="209"/>
      <c r="B1" s="210" t="s">
        <v>268</v>
      </c>
      <c r="C1" s="211" t="s">
        <v>671</v>
      </c>
      <c r="D1" s="211" t="s">
        <v>672</v>
      </c>
      <c r="E1" s="211" t="str">
        <f>'[1]Police 2020'!E1</f>
        <v>2019 Unaudited 09/30/2018</v>
      </c>
      <c r="F1" s="119" t="s">
        <v>269</v>
      </c>
      <c r="G1" s="212" t="s">
        <v>673</v>
      </c>
      <c r="H1" s="212" t="s">
        <v>674</v>
      </c>
      <c r="I1" s="212" t="s">
        <v>32</v>
      </c>
      <c r="J1" s="212" t="s">
        <v>33</v>
      </c>
    </row>
    <row r="2" spans="1:12" ht="15.75" x14ac:dyDescent="0.2">
      <c r="A2" s="213" t="s">
        <v>270</v>
      </c>
      <c r="B2" s="36" t="s">
        <v>268</v>
      </c>
      <c r="C2" s="214"/>
      <c r="D2" s="214"/>
      <c r="E2" s="214"/>
      <c r="F2" s="7"/>
      <c r="G2" s="40"/>
      <c r="H2" s="40"/>
      <c r="I2" s="40"/>
      <c r="J2" s="40"/>
    </row>
    <row r="3" spans="1:12" x14ac:dyDescent="0.2">
      <c r="A3" s="41" t="s">
        <v>239</v>
      </c>
      <c r="B3" s="156" t="s">
        <v>271</v>
      </c>
      <c r="C3" s="215">
        <v>60000</v>
      </c>
      <c r="D3" s="215">
        <v>62406.5</v>
      </c>
      <c r="E3" s="215"/>
      <c r="F3" s="136"/>
      <c r="G3" s="215">
        <v>60000</v>
      </c>
      <c r="H3" s="431">
        <v>65000</v>
      </c>
      <c r="I3" s="47">
        <f>H3-C3</f>
        <v>5000</v>
      </c>
      <c r="J3" s="216">
        <f>I3/C3</f>
        <v>8.3333333333333329E-2</v>
      </c>
    </row>
    <row r="4" spans="1:12" ht="15.75" x14ac:dyDescent="0.25">
      <c r="A4" s="35" t="s">
        <v>83</v>
      </c>
      <c r="B4" s="36" t="s">
        <v>268</v>
      </c>
      <c r="C4" s="217">
        <f>SUM(C3)</f>
        <v>60000</v>
      </c>
      <c r="D4" s="217">
        <f>SUM(D3)</f>
        <v>62406.5</v>
      </c>
      <c r="E4" s="217"/>
      <c r="F4" s="136"/>
      <c r="G4" s="150">
        <f>SUM(G3)</f>
        <v>60000</v>
      </c>
      <c r="H4" s="218">
        <f>SUM(H3)</f>
        <v>65000</v>
      </c>
      <c r="I4" s="47">
        <f t="shared" ref="I4" si="0">H4-C4</f>
        <v>5000</v>
      </c>
      <c r="J4" s="216">
        <f t="shared" ref="J4" si="1">I4/C4</f>
        <v>8.3333333333333329E-2</v>
      </c>
      <c r="K4" s="27"/>
    </row>
    <row r="5" spans="1:12" x14ac:dyDescent="0.2">
      <c r="A5" s="7"/>
      <c r="B5" s="7"/>
      <c r="C5" s="7"/>
      <c r="D5" s="7"/>
      <c r="E5" s="7"/>
      <c r="F5" s="7"/>
      <c r="G5" s="7"/>
      <c r="H5" s="7"/>
      <c r="I5" s="11"/>
      <c r="J5" s="69"/>
    </row>
    <row r="6" spans="1:12" ht="45.75" customHeight="1" x14ac:dyDescent="0.2">
      <c r="A6" s="209"/>
      <c r="B6" s="210" t="s">
        <v>272</v>
      </c>
      <c r="C6" s="211" t="str">
        <f>C1</f>
        <v>2023 Budget</v>
      </c>
      <c r="D6" s="211" t="str">
        <f>D1</f>
        <v xml:space="preserve">2023 Unaudited </v>
      </c>
      <c r="E6" s="211" t="str">
        <f>E1</f>
        <v>2019 Unaudited 09/30/2018</v>
      </c>
      <c r="F6" s="119" t="s">
        <v>269</v>
      </c>
      <c r="G6" s="211" t="str">
        <f t="shared" ref="G6:H6" si="2">G1</f>
        <v>2024 Default</v>
      </c>
      <c r="H6" s="211" t="str">
        <f t="shared" si="2"/>
        <v>2024 Proposed</v>
      </c>
      <c r="I6" s="211" t="s">
        <v>32</v>
      </c>
      <c r="J6" s="220" t="s">
        <v>33</v>
      </c>
    </row>
    <row r="7" spans="1:12" ht="15.75" x14ac:dyDescent="0.2">
      <c r="A7" s="221" t="s">
        <v>273</v>
      </c>
      <c r="B7" s="36" t="s">
        <v>274</v>
      </c>
      <c r="C7" s="214"/>
      <c r="D7" s="214"/>
      <c r="E7" s="214"/>
      <c r="F7" s="7"/>
      <c r="G7" s="40"/>
      <c r="H7" s="40"/>
      <c r="I7" s="163"/>
      <c r="J7" s="164"/>
    </row>
    <row r="8" spans="1:12" x14ac:dyDescent="0.2">
      <c r="A8" s="10" t="s">
        <v>37</v>
      </c>
      <c r="B8" s="10" t="s">
        <v>275</v>
      </c>
      <c r="C8" s="222">
        <v>23566</v>
      </c>
      <c r="D8" s="222">
        <v>18927.7</v>
      </c>
      <c r="E8" s="222"/>
      <c r="F8" s="9"/>
      <c r="G8" s="222">
        <v>23566</v>
      </c>
      <c r="H8" s="222">
        <f>C8+L8</f>
        <v>24744.3</v>
      </c>
      <c r="I8" s="11">
        <f t="shared" ref="I8:I16" si="3">H8-C8</f>
        <v>1178.2999999999993</v>
      </c>
      <c r="J8" s="223">
        <f t="shared" ref="J8:J16" si="4">I8/C8</f>
        <v>4.9999999999999968E-2</v>
      </c>
      <c r="L8" s="463">
        <f>C8*0.05</f>
        <v>1178.3</v>
      </c>
    </row>
    <row r="9" spans="1:12" x14ac:dyDescent="0.2">
      <c r="A9" s="224" t="s">
        <v>43</v>
      </c>
      <c r="B9" s="42" t="s">
        <v>276</v>
      </c>
      <c r="C9" s="452">
        <v>1803</v>
      </c>
      <c r="D9" s="225">
        <v>1516.74</v>
      </c>
      <c r="E9" s="225"/>
      <c r="F9" s="9"/>
      <c r="G9" s="452">
        <v>1803</v>
      </c>
      <c r="H9" s="452">
        <v>1900</v>
      </c>
      <c r="I9" s="11">
        <f t="shared" si="3"/>
        <v>97</v>
      </c>
      <c r="J9" s="223">
        <f t="shared" si="4"/>
        <v>5.379922351636162E-2</v>
      </c>
      <c r="L9" s="463">
        <f>H8*0.0765</f>
        <v>1892.93895</v>
      </c>
    </row>
    <row r="10" spans="1:12" x14ac:dyDescent="0.2">
      <c r="A10" s="224" t="s">
        <v>171</v>
      </c>
      <c r="B10" s="42" t="s">
        <v>281</v>
      </c>
      <c r="C10" s="452">
        <v>200</v>
      </c>
      <c r="D10" s="225">
        <v>200</v>
      </c>
      <c r="E10" s="225"/>
      <c r="F10" s="9"/>
      <c r="G10" s="452">
        <v>200</v>
      </c>
      <c r="H10" s="452">
        <v>680</v>
      </c>
      <c r="I10" s="11">
        <f t="shared" si="3"/>
        <v>480</v>
      </c>
      <c r="J10" s="223">
        <f t="shared" si="4"/>
        <v>2.4</v>
      </c>
    </row>
    <row r="11" spans="1:12" x14ac:dyDescent="0.2">
      <c r="A11" s="224" t="s">
        <v>49</v>
      </c>
      <c r="B11" s="42" t="s">
        <v>277</v>
      </c>
      <c r="C11" s="452">
        <v>600</v>
      </c>
      <c r="D11" s="225">
        <v>453.99</v>
      </c>
      <c r="E11" s="225"/>
      <c r="F11" s="9"/>
      <c r="G11" s="452">
        <v>600</v>
      </c>
      <c r="H11" s="452">
        <v>500</v>
      </c>
      <c r="I11" s="11">
        <f t="shared" si="3"/>
        <v>-100</v>
      </c>
      <c r="J11" s="223">
        <f t="shared" si="4"/>
        <v>-0.16666666666666666</v>
      </c>
      <c r="L11" s="463"/>
    </row>
    <row r="12" spans="1:12" x14ac:dyDescent="0.2">
      <c r="A12" s="224" t="s">
        <v>61</v>
      </c>
      <c r="B12" s="42" t="s">
        <v>278</v>
      </c>
      <c r="C12" s="452">
        <v>120</v>
      </c>
      <c r="D12" s="225"/>
      <c r="E12" s="225"/>
      <c r="F12" s="9"/>
      <c r="G12" s="452">
        <v>120</v>
      </c>
      <c r="H12" s="452">
        <v>120</v>
      </c>
      <c r="I12" s="11">
        <f t="shared" si="3"/>
        <v>0</v>
      </c>
      <c r="J12" s="223">
        <f t="shared" si="4"/>
        <v>0</v>
      </c>
    </row>
    <row r="13" spans="1:12" x14ac:dyDescent="0.2">
      <c r="A13" s="224" t="s">
        <v>125</v>
      </c>
      <c r="B13" s="42" t="s">
        <v>126</v>
      </c>
      <c r="C13" s="452">
        <v>1075</v>
      </c>
      <c r="D13" s="225"/>
      <c r="E13" s="225"/>
      <c r="F13" s="9"/>
      <c r="G13" s="452">
        <v>1075</v>
      </c>
      <c r="H13" s="452">
        <v>500</v>
      </c>
      <c r="I13" s="11">
        <f t="shared" si="3"/>
        <v>-575</v>
      </c>
      <c r="J13" s="223">
        <f t="shared" si="4"/>
        <v>-0.53488372093023251</v>
      </c>
    </row>
    <row r="14" spans="1:12" x14ac:dyDescent="0.2">
      <c r="A14" s="224" t="s">
        <v>69</v>
      </c>
      <c r="B14" s="42" t="s">
        <v>279</v>
      </c>
      <c r="C14" s="452">
        <v>100</v>
      </c>
      <c r="D14" s="225">
        <v>61.8</v>
      </c>
      <c r="E14" s="225"/>
      <c r="F14" s="9"/>
      <c r="G14" s="452">
        <v>100</v>
      </c>
      <c r="H14" s="452">
        <v>100</v>
      </c>
      <c r="I14" s="11">
        <f t="shared" si="3"/>
        <v>0</v>
      </c>
      <c r="J14" s="223">
        <f t="shared" si="4"/>
        <v>0</v>
      </c>
    </row>
    <row r="15" spans="1:12" x14ac:dyDescent="0.2">
      <c r="A15" s="224" t="s">
        <v>105</v>
      </c>
      <c r="B15" s="42" t="s">
        <v>280</v>
      </c>
      <c r="C15" s="452">
        <v>900</v>
      </c>
      <c r="D15" s="225">
        <v>1016.04</v>
      </c>
      <c r="E15" s="225"/>
      <c r="F15" s="9"/>
      <c r="G15" s="452">
        <v>900</v>
      </c>
      <c r="H15" s="452">
        <v>1200</v>
      </c>
      <c r="I15" s="11">
        <f t="shared" si="3"/>
        <v>300</v>
      </c>
      <c r="J15" s="223">
        <f t="shared" si="4"/>
        <v>0.33333333333333331</v>
      </c>
    </row>
    <row r="16" spans="1:12" ht="15.75" x14ac:dyDescent="0.25">
      <c r="A16" s="35" t="s">
        <v>83</v>
      </c>
      <c r="B16" s="36" t="s">
        <v>274</v>
      </c>
      <c r="C16" s="226">
        <f>SUM(C8:C15)</f>
        <v>28364</v>
      </c>
      <c r="D16" s="226">
        <f>SUM(D8:D15)</f>
        <v>22176.270000000004</v>
      </c>
      <c r="E16" s="226">
        <f>SUM(E8:E11)</f>
        <v>0</v>
      </c>
      <c r="F16" s="9"/>
      <c r="G16" s="227">
        <f>SUM(G8:G15)</f>
        <v>28364</v>
      </c>
      <c r="H16" s="227">
        <f>SUM(H8:H15)</f>
        <v>29744.3</v>
      </c>
      <c r="I16" s="11">
        <f t="shared" si="3"/>
        <v>1380.2999999999993</v>
      </c>
      <c r="J16" s="223">
        <f t="shared" si="4"/>
        <v>4.8663799182061741E-2</v>
      </c>
      <c r="K16" s="27"/>
    </row>
    <row r="18" spans="3:8" x14ac:dyDescent="0.2">
      <c r="H18" s="81"/>
    </row>
    <row r="19" spans="3:8" ht="45" customHeight="1" x14ac:dyDescent="0.2">
      <c r="C19" s="5"/>
      <c r="D19" s="5" t="s">
        <v>1</v>
      </c>
    </row>
  </sheetData>
  <sortState xmlns:xlrd2="http://schemas.microsoft.com/office/spreadsheetml/2017/richdata2" ref="A7:J16">
    <sortCondition ref="A8:A16"/>
  </sortState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60BE-29FC-4994-AEA0-61CB324A675D}">
  <sheetPr>
    <pageSetUpPr fitToPage="1"/>
  </sheetPr>
  <dimension ref="A1:O65"/>
  <sheetViews>
    <sheetView topLeftCell="A53" zoomScaleNormal="100" workbookViewId="0">
      <selection activeCell="D23" sqref="D23"/>
    </sheetView>
  </sheetViews>
  <sheetFormatPr defaultRowHeight="12.75" x14ac:dyDescent="0.2"/>
  <cols>
    <col min="1" max="1" width="12.140625" bestFit="1" customWidth="1"/>
    <col min="2" max="2" width="49.42578125" bestFit="1" customWidth="1"/>
    <col min="3" max="3" width="9.28515625" style="96" customWidth="1"/>
    <col min="4" max="4" width="13.5703125" style="96" customWidth="1"/>
    <col min="5" max="5" width="0.140625" style="5" customWidth="1"/>
    <col min="6" max="6" width="13.28515625" hidden="1" customWidth="1"/>
    <col min="7" max="7" width="10.28515625" customWidth="1"/>
    <col min="8" max="8" width="13.28515625" style="55" bestFit="1" customWidth="1"/>
    <col min="9" max="9" width="12.7109375" bestFit="1" customWidth="1"/>
    <col min="10" max="10" width="9.42578125" bestFit="1" customWidth="1"/>
    <col min="11" max="11" width="8.28515625" customWidth="1"/>
  </cols>
  <sheetData>
    <row r="1" spans="1:15" ht="56.25" customHeight="1" x14ac:dyDescent="0.2">
      <c r="A1" s="228"/>
      <c r="B1" s="229" t="s">
        <v>282</v>
      </c>
      <c r="C1" s="211" t="s">
        <v>671</v>
      </c>
      <c r="D1" s="211" t="s">
        <v>672</v>
      </c>
      <c r="E1" s="211" t="str">
        <f>'[1]Fire 2020'!E1</f>
        <v>2019 Unaudited 09/30/2018</v>
      </c>
      <c r="F1" s="119" t="s">
        <v>283</v>
      </c>
      <c r="G1" s="212" t="s">
        <v>673</v>
      </c>
      <c r="H1" s="219" t="s">
        <v>674</v>
      </c>
      <c r="I1" s="212" t="s">
        <v>284</v>
      </c>
      <c r="J1" s="212" t="s">
        <v>32</v>
      </c>
      <c r="K1" s="212" t="s">
        <v>33</v>
      </c>
    </row>
    <row r="2" spans="1:15" ht="15.75" x14ac:dyDescent="0.2">
      <c r="A2" s="221" t="s">
        <v>285</v>
      </c>
      <c r="B2" s="36" t="s">
        <v>286</v>
      </c>
      <c r="C2" s="230"/>
      <c r="D2" s="230"/>
      <c r="E2" s="62"/>
      <c r="F2" s="7"/>
      <c r="G2" s="40"/>
      <c r="H2" s="38"/>
      <c r="I2" s="40"/>
      <c r="J2" s="40"/>
      <c r="K2" s="40"/>
    </row>
    <row r="3" spans="1:15" x14ac:dyDescent="0.2">
      <c r="A3" s="157" t="s">
        <v>213</v>
      </c>
      <c r="B3" s="42" t="s">
        <v>287</v>
      </c>
      <c r="C3" s="437">
        <v>70223.34</v>
      </c>
      <c r="D3" s="43">
        <v>68911.839999999997</v>
      </c>
      <c r="E3" s="65"/>
      <c r="F3" s="9"/>
      <c r="G3" s="437">
        <v>70223.34</v>
      </c>
      <c r="H3" s="437">
        <v>72399</v>
      </c>
      <c r="I3" s="231"/>
      <c r="J3" s="232">
        <f t="shared" ref="J3:J34" si="0">H3-C3</f>
        <v>2175.6600000000035</v>
      </c>
      <c r="K3" s="69">
        <f>J3/C3</f>
        <v>3.0982006837043118E-2</v>
      </c>
      <c r="M3" s="18"/>
    </row>
    <row r="4" spans="1:15" x14ac:dyDescent="0.2">
      <c r="A4" s="157" t="s">
        <v>37</v>
      </c>
      <c r="B4" s="42" t="s">
        <v>288</v>
      </c>
      <c r="C4" s="438">
        <v>258637</v>
      </c>
      <c r="D4" s="43">
        <v>240702.83</v>
      </c>
      <c r="E4" s="65"/>
      <c r="F4" s="9"/>
      <c r="G4" s="438">
        <v>258637</v>
      </c>
      <c r="H4" s="438">
        <v>271568</v>
      </c>
      <c r="I4" s="231"/>
      <c r="J4" s="232">
        <f t="shared" si="0"/>
        <v>12931</v>
      </c>
      <c r="K4" s="69">
        <f>J4/C4</f>
        <v>4.9996713540599376E-2</v>
      </c>
      <c r="N4">
        <f>H4*0.0765</f>
        <v>20774.952000000001</v>
      </c>
    </row>
    <row r="5" spans="1:15" x14ac:dyDescent="0.2">
      <c r="A5" s="157" t="s">
        <v>613</v>
      </c>
      <c r="B5" s="42" t="s">
        <v>245</v>
      </c>
      <c r="C5" s="437">
        <v>1500</v>
      </c>
      <c r="D5" s="43">
        <v>500</v>
      </c>
      <c r="E5" s="65"/>
      <c r="F5" s="9"/>
      <c r="G5" s="437">
        <v>1500</v>
      </c>
      <c r="H5" s="437">
        <v>3000</v>
      </c>
      <c r="I5" s="231"/>
      <c r="J5" s="232">
        <f t="shared" si="0"/>
        <v>1500</v>
      </c>
      <c r="K5" s="69"/>
    </row>
    <row r="6" spans="1:15" x14ac:dyDescent="0.2">
      <c r="A6" s="157" t="s">
        <v>635</v>
      </c>
      <c r="B6" s="42" t="s">
        <v>215</v>
      </c>
      <c r="C6" s="437">
        <v>2748</v>
      </c>
      <c r="D6" s="43">
        <v>2748</v>
      </c>
      <c r="E6" s="65"/>
      <c r="F6" s="9"/>
      <c r="G6" s="437">
        <v>2748</v>
      </c>
      <c r="H6" s="437">
        <v>3341.49</v>
      </c>
      <c r="I6" s="464"/>
      <c r="J6" s="232">
        <f t="shared" si="0"/>
        <v>593.48999999999978</v>
      </c>
      <c r="K6" s="69"/>
    </row>
    <row r="7" spans="1:15" x14ac:dyDescent="0.2">
      <c r="A7" s="157" t="s">
        <v>43</v>
      </c>
      <c r="B7" s="42" t="s">
        <v>44</v>
      </c>
      <c r="C7" s="438">
        <v>25130</v>
      </c>
      <c r="D7" s="43">
        <v>21969.05</v>
      </c>
      <c r="E7" s="65"/>
      <c r="F7" s="9"/>
      <c r="G7" s="438">
        <v>25130</v>
      </c>
      <c r="H7" s="438">
        <v>26064</v>
      </c>
      <c r="I7" s="67"/>
      <c r="J7" s="232">
        <f t="shared" si="0"/>
        <v>934</v>
      </c>
      <c r="K7" s="69">
        <f t="shared" ref="K7:K38" si="1">J7/C7</f>
        <v>3.7166732988460009E-2</v>
      </c>
      <c r="L7" s="53"/>
    </row>
    <row r="8" spans="1:15" x14ac:dyDescent="0.2">
      <c r="A8" s="157" t="s">
        <v>45</v>
      </c>
      <c r="B8" s="42" t="s">
        <v>46</v>
      </c>
      <c r="C8" s="438">
        <v>45988</v>
      </c>
      <c r="D8" s="43">
        <v>38874.18</v>
      </c>
      <c r="E8" s="144"/>
      <c r="F8" s="9"/>
      <c r="G8" s="438">
        <v>45988</v>
      </c>
      <c r="H8" s="438">
        <v>47377</v>
      </c>
      <c r="I8" s="67"/>
      <c r="J8" s="232">
        <f t="shared" si="0"/>
        <v>1389</v>
      </c>
      <c r="K8" s="69">
        <f t="shared" si="1"/>
        <v>3.0203531356005914E-2</v>
      </c>
    </row>
    <row r="9" spans="1:15" x14ac:dyDescent="0.2">
      <c r="A9" s="157" t="s">
        <v>289</v>
      </c>
      <c r="B9" s="42" t="s">
        <v>290</v>
      </c>
      <c r="C9" s="438">
        <v>5000</v>
      </c>
      <c r="D9" s="43">
        <v>2616</v>
      </c>
      <c r="E9" s="144"/>
      <c r="F9" s="9"/>
      <c r="G9" s="438">
        <v>5000</v>
      </c>
      <c r="H9" s="438">
        <v>6000</v>
      </c>
      <c r="I9" s="464">
        <v>4268</v>
      </c>
      <c r="J9" s="232">
        <f t="shared" si="0"/>
        <v>1000</v>
      </c>
      <c r="K9" s="69">
        <f t="shared" si="1"/>
        <v>0.2</v>
      </c>
    </row>
    <row r="10" spans="1:15" x14ac:dyDescent="0.2">
      <c r="A10" s="157" t="s">
        <v>96</v>
      </c>
      <c r="B10" s="42" t="s">
        <v>291</v>
      </c>
      <c r="C10" s="438">
        <v>18000</v>
      </c>
      <c r="D10" s="43">
        <v>21156.75</v>
      </c>
      <c r="E10" s="65"/>
      <c r="F10" s="9"/>
      <c r="G10" s="438">
        <v>18000</v>
      </c>
      <c r="H10" s="438">
        <v>19000</v>
      </c>
      <c r="I10" s="464">
        <v>17362</v>
      </c>
      <c r="J10" s="232">
        <f t="shared" si="0"/>
        <v>1000</v>
      </c>
      <c r="K10" s="69">
        <f t="shared" si="1"/>
        <v>5.5555555555555552E-2</v>
      </c>
    </row>
    <row r="11" spans="1:15" x14ac:dyDescent="0.2">
      <c r="A11" s="157" t="s">
        <v>292</v>
      </c>
      <c r="B11" s="42" t="s">
        <v>293</v>
      </c>
      <c r="C11" s="438">
        <v>30000</v>
      </c>
      <c r="D11" s="43">
        <v>33324</v>
      </c>
      <c r="E11" s="65"/>
      <c r="F11" s="9"/>
      <c r="G11" s="438">
        <v>30000</v>
      </c>
      <c r="H11" s="438">
        <v>31000</v>
      </c>
      <c r="I11" s="464">
        <v>29023</v>
      </c>
      <c r="J11" s="232">
        <f t="shared" si="0"/>
        <v>1000</v>
      </c>
      <c r="K11" s="69">
        <f t="shared" si="1"/>
        <v>3.3333333333333333E-2</v>
      </c>
      <c r="N11" s="27"/>
    </row>
    <row r="12" spans="1:15" x14ac:dyDescent="0.2">
      <c r="A12" s="157" t="s">
        <v>294</v>
      </c>
      <c r="B12" s="42" t="s">
        <v>295</v>
      </c>
      <c r="C12" s="438">
        <v>750</v>
      </c>
      <c r="D12" s="43">
        <v>640</v>
      </c>
      <c r="E12" s="65"/>
      <c r="F12" s="9"/>
      <c r="G12" s="438">
        <v>750</v>
      </c>
      <c r="H12" s="438">
        <v>500</v>
      </c>
      <c r="I12" s="464">
        <v>362</v>
      </c>
      <c r="J12" s="232">
        <f t="shared" si="0"/>
        <v>-250</v>
      </c>
      <c r="K12" s="69">
        <f t="shared" si="1"/>
        <v>-0.33333333333333331</v>
      </c>
      <c r="N12" s="27"/>
    </row>
    <row r="13" spans="1:15" x14ac:dyDescent="0.2">
      <c r="A13" s="157" t="s">
        <v>49</v>
      </c>
      <c r="B13" s="42" t="s">
        <v>50</v>
      </c>
      <c r="C13" s="438">
        <v>1300</v>
      </c>
      <c r="D13" s="43">
        <v>949.65</v>
      </c>
      <c r="E13" s="65"/>
      <c r="F13" s="233"/>
      <c r="G13" s="438">
        <v>1300</v>
      </c>
      <c r="H13" s="438">
        <v>1100</v>
      </c>
      <c r="I13" s="464">
        <v>1097</v>
      </c>
      <c r="J13" s="232">
        <f t="shared" si="0"/>
        <v>-200</v>
      </c>
      <c r="K13" s="69">
        <f t="shared" si="1"/>
        <v>-0.15384615384615385</v>
      </c>
    </row>
    <row r="14" spans="1:15" x14ac:dyDescent="0.2">
      <c r="A14" s="157" t="s">
        <v>100</v>
      </c>
      <c r="B14" s="42" t="s">
        <v>122</v>
      </c>
      <c r="C14" s="438">
        <v>14000</v>
      </c>
      <c r="D14" s="43">
        <v>13132.4</v>
      </c>
      <c r="E14" s="65"/>
      <c r="F14" s="9"/>
      <c r="G14" s="438">
        <v>14000</v>
      </c>
      <c r="H14" s="438">
        <v>13000</v>
      </c>
      <c r="I14" s="464">
        <v>10221</v>
      </c>
      <c r="J14" s="232">
        <f t="shared" si="0"/>
        <v>-1000</v>
      </c>
      <c r="K14" s="69">
        <f t="shared" si="1"/>
        <v>-7.1428571428571425E-2</v>
      </c>
    </row>
    <row r="15" spans="1:15" x14ac:dyDescent="0.2">
      <c r="A15" s="157" t="s">
        <v>123</v>
      </c>
      <c r="B15" s="42" t="s">
        <v>296</v>
      </c>
      <c r="C15" s="438"/>
      <c r="D15" s="43"/>
      <c r="E15" s="65"/>
      <c r="F15" s="234"/>
      <c r="G15" s="438"/>
      <c r="H15" s="438"/>
      <c r="I15" s="67"/>
      <c r="J15" s="232">
        <f t="shared" si="0"/>
        <v>0</v>
      </c>
      <c r="K15" s="69" t="e">
        <f t="shared" si="1"/>
        <v>#DIV/0!</v>
      </c>
    </row>
    <row r="16" spans="1:15" x14ac:dyDescent="0.2">
      <c r="A16" s="157" t="s">
        <v>180</v>
      </c>
      <c r="B16" s="42" t="s">
        <v>297</v>
      </c>
      <c r="C16" s="437">
        <v>2200</v>
      </c>
      <c r="D16" s="43">
        <v>665.7</v>
      </c>
      <c r="E16" s="65"/>
      <c r="F16" s="9"/>
      <c r="G16" s="437">
        <v>2200</v>
      </c>
      <c r="H16" s="437">
        <v>1000</v>
      </c>
      <c r="I16" s="464">
        <v>2024</v>
      </c>
      <c r="J16" s="232">
        <f t="shared" si="0"/>
        <v>-1200</v>
      </c>
      <c r="K16" s="69">
        <f t="shared" si="1"/>
        <v>-0.54545454545454541</v>
      </c>
      <c r="O16" s="27"/>
    </row>
    <row r="17" spans="1:11" x14ac:dyDescent="0.2">
      <c r="A17" s="157" t="s">
        <v>182</v>
      </c>
      <c r="B17" s="42" t="s">
        <v>298</v>
      </c>
      <c r="C17" s="438">
        <v>4000</v>
      </c>
      <c r="D17" s="43">
        <v>3100.51</v>
      </c>
      <c r="E17" s="65"/>
      <c r="F17" s="9"/>
      <c r="G17" s="438">
        <v>4000</v>
      </c>
      <c r="H17" s="438">
        <v>2800</v>
      </c>
      <c r="I17" s="464">
        <v>2758</v>
      </c>
      <c r="J17" s="232">
        <f t="shared" si="0"/>
        <v>-1200</v>
      </c>
      <c r="K17" s="69">
        <f t="shared" si="1"/>
        <v>-0.3</v>
      </c>
    </row>
    <row r="18" spans="1:11" x14ac:dyDescent="0.2">
      <c r="A18" s="157" t="s">
        <v>299</v>
      </c>
      <c r="B18" s="73" t="s">
        <v>300</v>
      </c>
      <c r="C18" s="438">
        <v>750</v>
      </c>
      <c r="D18" s="43">
        <v>248</v>
      </c>
      <c r="E18" s="65"/>
      <c r="F18" s="235"/>
      <c r="G18" s="438">
        <v>750</v>
      </c>
      <c r="H18" s="438">
        <v>400</v>
      </c>
      <c r="I18" s="231">
        <v>343</v>
      </c>
      <c r="J18" s="232">
        <f t="shared" si="0"/>
        <v>-350</v>
      </c>
      <c r="K18" s="69">
        <f t="shared" si="1"/>
        <v>-0.46666666666666667</v>
      </c>
    </row>
    <row r="19" spans="1:11" x14ac:dyDescent="0.2">
      <c r="A19" s="157" t="s">
        <v>301</v>
      </c>
      <c r="B19" s="42" t="s">
        <v>302</v>
      </c>
      <c r="C19" s="438">
        <v>0</v>
      </c>
      <c r="D19" s="43"/>
      <c r="E19" s="65"/>
      <c r="F19" s="9"/>
      <c r="G19" s="438">
        <v>0</v>
      </c>
      <c r="H19" s="438">
        <v>1500</v>
      </c>
      <c r="I19" s="231">
        <v>3309</v>
      </c>
      <c r="J19" s="232">
        <f t="shared" si="0"/>
        <v>1500</v>
      </c>
      <c r="K19" s="69" t="e">
        <f t="shared" si="1"/>
        <v>#DIV/0!</v>
      </c>
    </row>
    <row r="20" spans="1:11" x14ac:dyDescent="0.2">
      <c r="A20" s="157" t="s">
        <v>303</v>
      </c>
      <c r="B20" s="42" t="s">
        <v>304</v>
      </c>
      <c r="C20" s="438">
        <v>150</v>
      </c>
      <c r="D20" s="43"/>
      <c r="E20" s="65"/>
      <c r="F20" s="235"/>
      <c r="G20" s="438">
        <v>150</v>
      </c>
      <c r="H20" s="438">
        <v>100</v>
      </c>
      <c r="I20" s="231">
        <v>120</v>
      </c>
      <c r="J20" s="232">
        <f t="shared" si="0"/>
        <v>-50</v>
      </c>
      <c r="K20" s="69">
        <f t="shared" si="1"/>
        <v>-0.33333333333333331</v>
      </c>
    </row>
    <row r="21" spans="1:11" x14ac:dyDescent="0.2">
      <c r="A21" s="157" t="s">
        <v>184</v>
      </c>
      <c r="B21" s="42" t="s">
        <v>305</v>
      </c>
      <c r="C21" s="438"/>
      <c r="D21" s="43">
        <v>16.68</v>
      </c>
      <c r="E21" s="65"/>
      <c r="F21" s="235"/>
      <c r="G21" s="438"/>
      <c r="H21" s="438"/>
      <c r="I21" s="231"/>
      <c r="J21" s="232">
        <f t="shared" si="0"/>
        <v>0</v>
      </c>
      <c r="K21" s="69" t="e">
        <f t="shared" si="1"/>
        <v>#DIV/0!</v>
      </c>
    </row>
    <row r="22" spans="1:11" x14ac:dyDescent="0.2">
      <c r="A22" s="157" t="s">
        <v>306</v>
      </c>
      <c r="B22" s="42" t="s">
        <v>307</v>
      </c>
      <c r="C22" s="438"/>
      <c r="D22" s="43"/>
      <c r="E22" s="65"/>
      <c r="F22" s="9"/>
      <c r="G22" s="438"/>
      <c r="H22" s="438"/>
      <c r="I22" s="231"/>
      <c r="J22" s="232">
        <f t="shared" si="0"/>
        <v>0</v>
      </c>
      <c r="K22" s="69" t="e">
        <f t="shared" si="1"/>
        <v>#DIV/0!</v>
      </c>
    </row>
    <row r="23" spans="1:11" x14ac:dyDescent="0.2">
      <c r="A23" s="157" t="s">
        <v>308</v>
      </c>
      <c r="B23" s="42" t="s">
        <v>309</v>
      </c>
      <c r="C23" s="438"/>
      <c r="D23" s="43"/>
      <c r="E23" s="65"/>
      <c r="F23" s="9"/>
      <c r="G23" s="438"/>
      <c r="H23" s="438"/>
      <c r="I23" s="231"/>
      <c r="J23" s="232">
        <f t="shared" si="0"/>
        <v>0</v>
      </c>
      <c r="K23" s="69" t="e">
        <f t="shared" si="1"/>
        <v>#DIV/0!</v>
      </c>
    </row>
    <row r="24" spans="1:11" x14ac:dyDescent="0.2">
      <c r="A24" s="157" t="s">
        <v>51</v>
      </c>
      <c r="B24" s="42" t="s">
        <v>310</v>
      </c>
      <c r="C24" s="438"/>
      <c r="D24" s="43"/>
      <c r="E24" s="65"/>
      <c r="F24" s="9"/>
      <c r="G24" s="438"/>
      <c r="H24" s="438"/>
      <c r="I24" s="231"/>
      <c r="J24" s="232">
        <f t="shared" si="0"/>
        <v>0</v>
      </c>
      <c r="K24" s="69" t="e">
        <f t="shared" si="1"/>
        <v>#DIV/0!</v>
      </c>
    </row>
    <row r="25" spans="1:11" x14ac:dyDescent="0.2">
      <c r="A25" s="157" t="s">
        <v>311</v>
      </c>
      <c r="B25" s="42" t="s">
        <v>312</v>
      </c>
      <c r="C25" s="438">
        <v>500</v>
      </c>
      <c r="D25" s="43">
        <v>1065.42</v>
      </c>
      <c r="E25" s="65"/>
      <c r="F25" s="9"/>
      <c r="G25" s="438">
        <v>500</v>
      </c>
      <c r="H25" s="438">
        <v>600</v>
      </c>
      <c r="I25" s="231">
        <v>709</v>
      </c>
      <c r="J25" s="232">
        <f t="shared" si="0"/>
        <v>100</v>
      </c>
      <c r="K25" s="69">
        <f t="shared" si="1"/>
        <v>0.2</v>
      </c>
    </row>
    <row r="26" spans="1:11" x14ac:dyDescent="0.2">
      <c r="A26" s="157" t="s">
        <v>313</v>
      </c>
      <c r="B26" s="73" t="s">
        <v>314</v>
      </c>
      <c r="C26" s="438">
        <v>1500</v>
      </c>
      <c r="D26" s="43">
        <v>1132.3599999999999</v>
      </c>
      <c r="E26" s="65"/>
      <c r="F26" s="9"/>
      <c r="G26" s="438">
        <v>1500</v>
      </c>
      <c r="H26" s="438">
        <v>1600</v>
      </c>
      <c r="I26" s="231">
        <v>1444</v>
      </c>
      <c r="J26" s="232">
        <f t="shared" si="0"/>
        <v>100</v>
      </c>
      <c r="K26" s="69">
        <f t="shared" si="1"/>
        <v>6.6666666666666666E-2</v>
      </c>
    </row>
    <row r="27" spans="1:11" x14ac:dyDescent="0.2">
      <c r="A27" s="157" t="s">
        <v>315</v>
      </c>
      <c r="B27" s="42" t="s">
        <v>316</v>
      </c>
      <c r="C27" s="438">
        <v>100</v>
      </c>
      <c r="D27" s="43">
        <v>407.65</v>
      </c>
      <c r="E27" s="65"/>
      <c r="F27" s="235"/>
      <c r="G27" s="438">
        <v>100</v>
      </c>
      <c r="H27" s="438">
        <v>250</v>
      </c>
      <c r="I27" s="231">
        <v>222</v>
      </c>
      <c r="J27" s="232">
        <f t="shared" si="0"/>
        <v>150</v>
      </c>
      <c r="K27" s="69">
        <f t="shared" si="1"/>
        <v>1.5</v>
      </c>
    </row>
    <row r="28" spans="1:11" x14ac:dyDescent="0.2">
      <c r="A28" s="157" t="s">
        <v>317</v>
      </c>
      <c r="B28" s="42" t="s">
        <v>318</v>
      </c>
      <c r="C28" s="438"/>
      <c r="D28" s="43"/>
      <c r="E28" s="65"/>
      <c r="F28" s="9"/>
      <c r="G28" s="438"/>
      <c r="H28" s="438"/>
      <c r="I28" s="231"/>
      <c r="J28" s="232">
        <f t="shared" si="0"/>
        <v>0</v>
      </c>
      <c r="K28" s="69" t="e">
        <f t="shared" si="1"/>
        <v>#DIV/0!</v>
      </c>
    </row>
    <row r="29" spans="1:11" x14ac:dyDescent="0.2">
      <c r="A29" s="157" t="s">
        <v>319</v>
      </c>
      <c r="B29" s="42" t="s">
        <v>320</v>
      </c>
      <c r="C29" s="438">
        <v>4500</v>
      </c>
      <c r="D29" s="43">
        <v>8552.39</v>
      </c>
      <c r="E29" s="65"/>
      <c r="F29" s="233"/>
      <c r="G29" s="438">
        <v>4500</v>
      </c>
      <c r="H29" s="438">
        <v>5500</v>
      </c>
      <c r="I29" s="231">
        <v>5333</v>
      </c>
      <c r="J29" s="232">
        <f t="shared" si="0"/>
        <v>1000</v>
      </c>
      <c r="K29" s="69">
        <f t="shared" si="1"/>
        <v>0.22222222222222221</v>
      </c>
    </row>
    <row r="30" spans="1:11" x14ac:dyDescent="0.2">
      <c r="A30" s="157" t="s">
        <v>321</v>
      </c>
      <c r="B30" s="42" t="s">
        <v>66</v>
      </c>
      <c r="C30" s="438">
        <v>200</v>
      </c>
      <c r="D30" s="43">
        <v>90</v>
      </c>
      <c r="E30" s="65"/>
      <c r="F30" s="236"/>
      <c r="G30" s="438">
        <v>200</v>
      </c>
      <c r="H30" s="438">
        <v>200</v>
      </c>
      <c r="I30" s="231">
        <v>248</v>
      </c>
      <c r="J30" s="232">
        <f t="shared" si="0"/>
        <v>0</v>
      </c>
      <c r="K30" s="69">
        <f t="shared" si="1"/>
        <v>0</v>
      </c>
    </row>
    <row r="31" spans="1:11" x14ac:dyDescent="0.2">
      <c r="A31" s="157" t="s">
        <v>322</v>
      </c>
      <c r="B31" s="42" t="s">
        <v>323</v>
      </c>
      <c r="C31" s="438"/>
      <c r="D31" s="43"/>
      <c r="E31" s="65"/>
      <c r="F31" s="9"/>
      <c r="G31" s="438"/>
      <c r="H31" s="438"/>
      <c r="I31" s="71"/>
      <c r="J31" s="232">
        <f t="shared" si="0"/>
        <v>0</v>
      </c>
      <c r="K31" s="69" t="e">
        <f t="shared" si="1"/>
        <v>#DIV/0!</v>
      </c>
    </row>
    <row r="32" spans="1:11" x14ac:dyDescent="0.2">
      <c r="A32" s="157" t="s">
        <v>324</v>
      </c>
      <c r="B32" s="42" t="s">
        <v>325</v>
      </c>
      <c r="C32" s="438">
        <v>9000</v>
      </c>
      <c r="D32" s="43">
        <v>10675.37</v>
      </c>
      <c r="E32" s="65"/>
      <c r="F32" s="9"/>
      <c r="G32" s="438">
        <v>9000</v>
      </c>
      <c r="H32" s="438">
        <v>6000</v>
      </c>
      <c r="I32" s="231">
        <v>4818</v>
      </c>
      <c r="J32" s="232">
        <f t="shared" si="0"/>
        <v>-3000</v>
      </c>
      <c r="K32" s="69">
        <f t="shared" si="1"/>
        <v>-0.33333333333333331</v>
      </c>
    </row>
    <row r="33" spans="1:11" x14ac:dyDescent="0.2">
      <c r="A33" s="237" t="s">
        <v>134</v>
      </c>
      <c r="B33" s="238" t="s">
        <v>326</v>
      </c>
      <c r="C33" s="439"/>
      <c r="D33" s="43"/>
      <c r="E33" s="65"/>
      <c r="F33" s="9"/>
      <c r="G33" s="439"/>
      <c r="H33" s="439"/>
      <c r="I33" s="71"/>
      <c r="J33" s="232">
        <f t="shared" si="0"/>
        <v>0</v>
      </c>
      <c r="K33" s="69" t="e">
        <f t="shared" si="1"/>
        <v>#DIV/0!</v>
      </c>
    </row>
    <row r="34" spans="1:11" x14ac:dyDescent="0.2">
      <c r="A34" s="157" t="s">
        <v>327</v>
      </c>
      <c r="B34" s="42" t="s">
        <v>328</v>
      </c>
      <c r="C34" s="440">
        <v>8000</v>
      </c>
      <c r="D34" s="43">
        <v>4996.6899999999996</v>
      </c>
      <c r="E34" s="65"/>
      <c r="F34" s="9"/>
      <c r="G34" s="440">
        <v>8000</v>
      </c>
      <c r="H34" s="440"/>
      <c r="I34" s="231"/>
      <c r="J34" s="232">
        <f t="shared" si="0"/>
        <v>-8000</v>
      </c>
      <c r="K34" s="69">
        <f t="shared" si="1"/>
        <v>-1</v>
      </c>
    </row>
    <row r="35" spans="1:11" hidden="1" x14ac:dyDescent="0.2">
      <c r="A35" s="157" t="s">
        <v>329</v>
      </c>
      <c r="B35" s="42" t="s">
        <v>330</v>
      </c>
      <c r="C35" s="440"/>
      <c r="D35" s="43"/>
      <c r="E35" s="65"/>
      <c r="F35" s="9"/>
      <c r="G35" s="440"/>
      <c r="H35" s="440"/>
      <c r="I35" s="71"/>
      <c r="J35" s="232">
        <f t="shared" ref="J35:J59" si="2">H35-C35</f>
        <v>0</v>
      </c>
      <c r="K35" s="69" t="e">
        <f t="shared" si="1"/>
        <v>#DIV/0!</v>
      </c>
    </row>
    <row r="36" spans="1:11" hidden="1" x14ac:dyDescent="0.2">
      <c r="A36" s="157" t="s">
        <v>331</v>
      </c>
      <c r="B36" s="42" t="s">
        <v>266</v>
      </c>
      <c r="C36" s="439"/>
      <c r="D36" s="43"/>
      <c r="E36" s="65"/>
      <c r="F36" s="9"/>
      <c r="G36" s="439"/>
      <c r="H36" s="439"/>
      <c r="I36" s="71"/>
      <c r="J36" s="232">
        <f t="shared" si="2"/>
        <v>0</v>
      </c>
      <c r="K36" s="69" t="e">
        <f t="shared" si="1"/>
        <v>#DIV/0!</v>
      </c>
    </row>
    <row r="37" spans="1:11" hidden="1" x14ac:dyDescent="0.2">
      <c r="A37" s="237" t="s">
        <v>332</v>
      </c>
      <c r="B37" s="238" t="s">
        <v>333</v>
      </c>
      <c r="C37" s="439"/>
      <c r="D37" s="43"/>
      <c r="E37" s="65"/>
      <c r="F37" s="9"/>
      <c r="G37" s="439"/>
      <c r="H37" s="439"/>
      <c r="I37" s="71"/>
      <c r="J37" s="232">
        <f t="shared" si="2"/>
        <v>0</v>
      </c>
      <c r="K37" s="69" t="e">
        <f t="shared" si="1"/>
        <v>#DIV/0!</v>
      </c>
    </row>
    <row r="38" spans="1:11" hidden="1" x14ac:dyDescent="0.2">
      <c r="A38" s="157" t="s">
        <v>334</v>
      </c>
      <c r="B38" s="42" t="s">
        <v>335</v>
      </c>
      <c r="C38" s="439"/>
      <c r="D38" s="43"/>
      <c r="E38" s="65"/>
      <c r="F38" s="235"/>
      <c r="G38" s="439"/>
      <c r="H38" s="439"/>
      <c r="I38" s="71"/>
      <c r="J38" s="232">
        <f t="shared" si="2"/>
        <v>0</v>
      </c>
      <c r="K38" s="69" t="e">
        <f t="shared" si="1"/>
        <v>#DIV/0!</v>
      </c>
    </row>
    <row r="39" spans="1:11" hidden="1" x14ac:dyDescent="0.2">
      <c r="A39" s="157" t="s">
        <v>61</v>
      </c>
      <c r="B39" s="238" t="s">
        <v>336</v>
      </c>
      <c r="C39" s="439"/>
      <c r="D39" s="43"/>
      <c r="E39" s="65"/>
      <c r="F39" s="236"/>
      <c r="G39" s="439"/>
      <c r="H39" s="439"/>
      <c r="I39" s="71"/>
      <c r="J39" s="232">
        <f t="shared" si="2"/>
        <v>0</v>
      </c>
      <c r="K39" s="69" t="e">
        <f t="shared" ref="K39:K59" si="3">J39/C39</f>
        <v>#DIV/0!</v>
      </c>
    </row>
    <row r="40" spans="1:11" x14ac:dyDescent="0.2">
      <c r="A40" s="157" t="s">
        <v>125</v>
      </c>
      <c r="B40" s="42" t="s">
        <v>126</v>
      </c>
      <c r="C40" s="437">
        <v>10500</v>
      </c>
      <c r="D40" s="43">
        <v>8746.7199999999993</v>
      </c>
      <c r="E40" s="65"/>
      <c r="F40" s="9"/>
      <c r="G40" s="437">
        <v>10500</v>
      </c>
      <c r="H40" s="437">
        <v>10500</v>
      </c>
      <c r="I40" s="231">
        <v>10188</v>
      </c>
      <c r="J40" s="232">
        <f t="shared" si="2"/>
        <v>0</v>
      </c>
      <c r="K40" s="69">
        <f t="shared" si="3"/>
        <v>0</v>
      </c>
    </row>
    <row r="41" spans="1:11" x14ac:dyDescent="0.2">
      <c r="A41" s="157" t="s">
        <v>337</v>
      </c>
      <c r="B41" s="42" t="s">
        <v>338</v>
      </c>
      <c r="C41" s="438">
        <v>1600</v>
      </c>
      <c r="D41" s="43">
        <v>2872.31</v>
      </c>
      <c r="E41" s="65"/>
      <c r="F41" s="235"/>
      <c r="G41" s="438">
        <v>1600</v>
      </c>
      <c r="H41" s="438">
        <v>2000</v>
      </c>
      <c r="I41" s="231">
        <v>2085</v>
      </c>
      <c r="J41" s="232">
        <f t="shared" si="2"/>
        <v>400</v>
      </c>
      <c r="K41" s="69">
        <f t="shared" si="3"/>
        <v>0.25</v>
      </c>
    </row>
    <row r="42" spans="1:11" x14ac:dyDescent="0.2">
      <c r="A42" s="157" t="s">
        <v>339</v>
      </c>
      <c r="B42" s="42" t="s">
        <v>340</v>
      </c>
      <c r="C42" s="438"/>
      <c r="D42" s="43"/>
      <c r="E42" s="65"/>
      <c r="F42" s="9"/>
      <c r="G42" s="438"/>
      <c r="H42" s="438"/>
      <c r="I42" s="71"/>
      <c r="J42" s="232">
        <f t="shared" si="2"/>
        <v>0</v>
      </c>
      <c r="K42" s="69" t="e">
        <f t="shared" si="3"/>
        <v>#DIV/0!</v>
      </c>
    </row>
    <row r="43" spans="1:11" x14ac:dyDescent="0.2">
      <c r="A43" s="157" t="s">
        <v>67</v>
      </c>
      <c r="B43" s="42" t="s">
        <v>68</v>
      </c>
      <c r="C43" s="438">
        <v>400</v>
      </c>
      <c r="D43" s="43">
        <v>468.91</v>
      </c>
      <c r="E43" s="65"/>
      <c r="F43" s="9"/>
      <c r="G43" s="438">
        <v>400</v>
      </c>
      <c r="H43" s="438">
        <v>400</v>
      </c>
      <c r="I43" s="231">
        <v>388</v>
      </c>
      <c r="J43" s="232">
        <f t="shared" si="2"/>
        <v>0</v>
      </c>
      <c r="K43" s="69">
        <f t="shared" si="3"/>
        <v>0</v>
      </c>
    </row>
    <row r="44" spans="1:11" x14ac:dyDescent="0.2">
      <c r="A44" s="157" t="s">
        <v>105</v>
      </c>
      <c r="B44" s="42" t="s">
        <v>341</v>
      </c>
      <c r="C44" s="438">
        <v>28000</v>
      </c>
      <c r="D44" s="43">
        <v>33132.400000000001</v>
      </c>
      <c r="E44" s="65"/>
      <c r="F44" s="9"/>
      <c r="G44" s="438">
        <v>28000</v>
      </c>
      <c r="H44" s="438">
        <v>35000</v>
      </c>
      <c r="I44" s="231">
        <v>28071</v>
      </c>
      <c r="J44" s="232">
        <f t="shared" si="2"/>
        <v>7000</v>
      </c>
      <c r="K44" s="69">
        <f t="shared" si="3"/>
        <v>0.25</v>
      </c>
    </row>
    <row r="45" spans="1:11" x14ac:dyDescent="0.2">
      <c r="A45" s="157" t="s">
        <v>342</v>
      </c>
      <c r="B45" s="42" t="s">
        <v>343</v>
      </c>
      <c r="C45" s="438">
        <v>1300</v>
      </c>
      <c r="D45" s="43">
        <v>2567.08</v>
      </c>
      <c r="E45" s="65"/>
      <c r="F45" s="9"/>
      <c r="G45" s="438">
        <v>1300</v>
      </c>
      <c r="H45" s="438">
        <v>3000</v>
      </c>
      <c r="I45" s="231">
        <v>1564</v>
      </c>
      <c r="J45" s="232">
        <f t="shared" si="2"/>
        <v>1700</v>
      </c>
      <c r="K45" s="69">
        <f t="shared" si="3"/>
        <v>1.3076923076923077</v>
      </c>
    </row>
    <row r="46" spans="1:11" x14ac:dyDescent="0.2">
      <c r="A46" s="157" t="s">
        <v>239</v>
      </c>
      <c r="B46" s="42" t="s">
        <v>344</v>
      </c>
      <c r="C46" s="438">
        <v>6500</v>
      </c>
      <c r="D46" s="43">
        <v>8823.66</v>
      </c>
      <c r="E46" s="65"/>
      <c r="F46" s="9"/>
      <c r="G46" s="438">
        <v>6500</v>
      </c>
      <c r="H46" s="438">
        <v>9000</v>
      </c>
      <c r="I46" s="231">
        <v>6890</v>
      </c>
      <c r="J46" s="232">
        <f t="shared" si="2"/>
        <v>2500</v>
      </c>
      <c r="K46" s="69">
        <f t="shared" si="3"/>
        <v>0.38461538461538464</v>
      </c>
    </row>
    <row r="47" spans="1:11" x14ac:dyDescent="0.2">
      <c r="A47" s="157" t="s">
        <v>345</v>
      </c>
      <c r="B47" s="42" t="s">
        <v>346</v>
      </c>
      <c r="C47" s="438">
        <v>270000</v>
      </c>
      <c r="D47" s="43">
        <v>249040.2</v>
      </c>
      <c r="E47" s="65"/>
      <c r="F47" s="9"/>
      <c r="G47" s="438">
        <v>270000</v>
      </c>
      <c r="H47" s="438">
        <v>270000</v>
      </c>
      <c r="I47" s="231">
        <v>237255</v>
      </c>
      <c r="J47" s="232">
        <f t="shared" si="2"/>
        <v>0</v>
      </c>
      <c r="K47" s="69">
        <f t="shared" si="3"/>
        <v>0</v>
      </c>
    </row>
    <row r="48" spans="1:11" x14ac:dyDescent="0.2">
      <c r="A48" s="41" t="s">
        <v>347</v>
      </c>
      <c r="B48" s="239" t="s">
        <v>348</v>
      </c>
      <c r="C48" s="439"/>
      <c r="D48" s="43"/>
      <c r="E48" s="65"/>
      <c r="F48" s="9"/>
      <c r="G48" s="439"/>
      <c r="H48" s="439"/>
      <c r="I48" s="71"/>
      <c r="J48" s="232">
        <f t="shared" si="2"/>
        <v>0</v>
      </c>
      <c r="K48" s="69" t="e">
        <f t="shared" si="3"/>
        <v>#DIV/0!</v>
      </c>
    </row>
    <row r="49" spans="1:11" x14ac:dyDescent="0.2">
      <c r="A49" s="157" t="s">
        <v>349</v>
      </c>
      <c r="B49" s="42" t="s">
        <v>350</v>
      </c>
      <c r="C49" s="165">
        <v>3500</v>
      </c>
      <c r="D49" s="43">
        <v>4105.5200000000004</v>
      </c>
      <c r="E49" s="65"/>
      <c r="F49" s="9"/>
      <c r="G49" s="165">
        <v>3500</v>
      </c>
      <c r="H49" s="165">
        <v>3500</v>
      </c>
      <c r="I49" s="71">
        <v>6608</v>
      </c>
      <c r="J49" s="232">
        <f t="shared" si="2"/>
        <v>0</v>
      </c>
      <c r="K49" s="69">
        <f t="shared" si="3"/>
        <v>0</v>
      </c>
    </row>
    <row r="50" spans="1:11" x14ac:dyDescent="0.2">
      <c r="A50" s="240" t="s">
        <v>636</v>
      </c>
      <c r="B50" s="147" t="s">
        <v>351</v>
      </c>
      <c r="C50" s="438">
        <v>5000</v>
      </c>
      <c r="D50" s="43">
        <v>7711.92</v>
      </c>
      <c r="E50" s="65"/>
      <c r="F50" s="235"/>
      <c r="G50" s="438">
        <v>5000</v>
      </c>
      <c r="H50" s="438">
        <v>4000</v>
      </c>
      <c r="I50" s="71">
        <v>6434</v>
      </c>
      <c r="J50" s="232">
        <f t="shared" si="2"/>
        <v>-1000</v>
      </c>
      <c r="K50" s="69">
        <f t="shared" si="3"/>
        <v>-0.2</v>
      </c>
    </row>
    <row r="51" spans="1:11" x14ac:dyDescent="0.2">
      <c r="A51" s="240" t="s">
        <v>637</v>
      </c>
      <c r="B51" s="147" t="s">
        <v>352</v>
      </c>
      <c r="C51" s="438">
        <v>4000</v>
      </c>
      <c r="D51" s="43">
        <v>5488.3</v>
      </c>
      <c r="E51" s="65"/>
      <c r="F51" s="235"/>
      <c r="G51" s="438">
        <v>4000</v>
      </c>
      <c r="H51" s="438">
        <v>5000</v>
      </c>
      <c r="I51" s="71">
        <v>4119</v>
      </c>
      <c r="J51" s="232">
        <f t="shared" si="2"/>
        <v>1000</v>
      </c>
      <c r="K51" s="69">
        <f t="shared" si="3"/>
        <v>0.25</v>
      </c>
    </row>
    <row r="52" spans="1:11" x14ac:dyDescent="0.2">
      <c r="A52" s="240" t="s">
        <v>638</v>
      </c>
      <c r="B52" s="147" t="s">
        <v>353</v>
      </c>
      <c r="C52" s="438">
        <v>4000</v>
      </c>
      <c r="D52" s="43">
        <v>3278.47</v>
      </c>
      <c r="E52" s="65"/>
      <c r="F52" s="235"/>
      <c r="G52" s="438">
        <v>4000</v>
      </c>
      <c r="H52" s="438">
        <v>3000</v>
      </c>
      <c r="I52" s="71">
        <v>4389</v>
      </c>
      <c r="J52" s="232">
        <f t="shared" si="2"/>
        <v>-1000</v>
      </c>
      <c r="K52" s="69">
        <f t="shared" si="3"/>
        <v>-0.25</v>
      </c>
    </row>
    <row r="53" spans="1:11" x14ac:dyDescent="0.2">
      <c r="A53" s="240" t="s">
        <v>639</v>
      </c>
      <c r="B53" s="147" t="s">
        <v>354</v>
      </c>
      <c r="C53" s="438">
        <v>3000</v>
      </c>
      <c r="D53" s="43">
        <v>2009.8</v>
      </c>
      <c r="E53" s="65"/>
      <c r="F53" s="235"/>
      <c r="G53" s="438">
        <v>3000</v>
      </c>
      <c r="H53" s="438">
        <v>3000</v>
      </c>
      <c r="I53" s="71">
        <v>1530</v>
      </c>
      <c r="J53" s="232">
        <f t="shared" si="2"/>
        <v>0</v>
      </c>
      <c r="K53" s="69">
        <f t="shared" si="3"/>
        <v>0</v>
      </c>
    </row>
    <row r="54" spans="1:11" x14ac:dyDescent="0.2">
      <c r="A54" s="240" t="s">
        <v>640</v>
      </c>
      <c r="B54" s="42" t="s">
        <v>599</v>
      </c>
      <c r="C54" s="441">
        <v>2500</v>
      </c>
      <c r="D54" s="165">
        <v>2796.55</v>
      </c>
      <c r="E54" s="48"/>
      <c r="F54" s="7"/>
      <c r="G54" s="441">
        <v>2500</v>
      </c>
      <c r="H54" s="441">
        <v>3000</v>
      </c>
      <c r="I54" s="71">
        <v>1769</v>
      </c>
      <c r="J54" s="232">
        <f t="shared" si="2"/>
        <v>500</v>
      </c>
      <c r="K54" s="69">
        <f t="shared" si="3"/>
        <v>0.2</v>
      </c>
    </row>
    <row r="55" spans="1:11" x14ac:dyDescent="0.2">
      <c r="A55" s="240" t="s">
        <v>641</v>
      </c>
      <c r="B55" s="42" t="s">
        <v>600</v>
      </c>
      <c r="C55" s="441">
        <v>3500</v>
      </c>
      <c r="D55" s="165">
        <v>4527.6000000000004</v>
      </c>
      <c r="E55" s="48"/>
      <c r="F55" s="7"/>
      <c r="G55" s="441">
        <v>3500</v>
      </c>
      <c r="H55" s="441">
        <v>4000</v>
      </c>
      <c r="I55" s="71">
        <v>2572</v>
      </c>
      <c r="J55" s="232">
        <f t="shared" si="2"/>
        <v>500</v>
      </c>
      <c r="K55" s="69">
        <f t="shared" si="3"/>
        <v>0.14285714285714285</v>
      </c>
    </row>
    <row r="56" spans="1:11" x14ac:dyDescent="0.2">
      <c r="A56" s="240" t="s">
        <v>642</v>
      </c>
      <c r="B56" s="42" t="s">
        <v>601</v>
      </c>
      <c r="C56" s="441">
        <v>2000</v>
      </c>
      <c r="D56" s="165">
        <v>2389.1999999999998</v>
      </c>
      <c r="E56" s="48"/>
      <c r="F56" s="7"/>
      <c r="G56" s="441">
        <v>2000</v>
      </c>
      <c r="H56" s="441">
        <v>2000</v>
      </c>
      <c r="I56" s="71">
        <v>1047</v>
      </c>
      <c r="J56" s="232">
        <f t="shared" si="2"/>
        <v>0</v>
      </c>
      <c r="K56" s="69">
        <f t="shared" si="3"/>
        <v>0</v>
      </c>
    </row>
    <row r="57" spans="1:11" x14ac:dyDescent="0.2">
      <c r="A57" s="240" t="s">
        <v>658</v>
      </c>
      <c r="B57" s="42" t="s">
        <v>659</v>
      </c>
      <c r="C57" s="441">
        <v>1000</v>
      </c>
      <c r="D57" s="165">
        <v>3378.85</v>
      </c>
      <c r="E57" s="48"/>
      <c r="F57" s="7"/>
      <c r="G57" s="441">
        <v>1000</v>
      </c>
      <c r="H57" s="441">
        <v>2500</v>
      </c>
      <c r="I57" s="71"/>
      <c r="J57" s="232"/>
      <c r="K57" s="69"/>
    </row>
    <row r="58" spans="1:11" x14ac:dyDescent="0.2">
      <c r="A58" s="240" t="s">
        <v>688</v>
      </c>
      <c r="B58" s="42" t="s">
        <v>689</v>
      </c>
      <c r="C58" s="441"/>
      <c r="D58" s="165"/>
      <c r="E58" s="48"/>
      <c r="F58" s="7"/>
      <c r="G58" s="145"/>
      <c r="H58" s="441">
        <v>1000</v>
      </c>
      <c r="I58" s="71"/>
      <c r="J58" s="232">
        <f t="shared" si="2"/>
        <v>1000</v>
      </c>
      <c r="K58" s="69" t="e">
        <f t="shared" si="3"/>
        <v>#DIV/0!</v>
      </c>
    </row>
    <row r="59" spans="1:11" ht="15.75" x14ac:dyDescent="0.25">
      <c r="A59" s="35" t="s">
        <v>83</v>
      </c>
      <c r="B59" s="61" t="s">
        <v>286</v>
      </c>
      <c r="C59" s="198">
        <f>SUM(C3:C58)</f>
        <v>850976.34</v>
      </c>
      <c r="D59" s="241">
        <f>SUM(D3:D58)</f>
        <v>817812.96000000008</v>
      </c>
      <c r="E59" s="242">
        <f>SUM(E3:E50)</f>
        <v>0</v>
      </c>
      <c r="F59" s="243">
        <f>SUM(F3:F48)</f>
        <v>0</v>
      </c>
      <c r="G59" s="244">
        <f>SUM(G3:G58)</f>
        <v>850976.34</v>
      </c>
      <c r="H59" s="245">
        <f>SUM(H3:H58)</f>
        <v>875199.49</v>
      </c>
      <c r="I59" s="246">
        <f>SUM(I3:I58)</f>
        <v>398570</v>
      </c>
      <c r="J59" s="232">
        <f t="shared" si="2"/>
        <v>24223.150000000023</v>
      </c>
      <c r="K59" s="69">
        <f t="shared" si="3"/>
        <v>2.8465127479337469E-2</v>
      </c>
    </row>
    <row r="60" spans="1:11" x14ac:dyDescent="0.2">
      <c r="B60" s="52"/>
      <c r="C60" s="247"/>
      <c r="D60" s="248"/>
      <c r="E60" s="53"/>
      <c r="J60" s="249"/>
    </row>
    <row r="61" spans="1:11" x14ac:dyDescent="0.2">
      <c r="B61" s="52"/>
      <c r="C61" s="247"/>
      <c r="D61" s="248"/>
      <c r="E61" s="53"/>
      <c r="J61" s="249"/>
    </row>
    <row r="62" spans="1:11" x14ac:dyDescent="0.2">
      <c r="B62" s="52"/>
      <c r="C62" s="247"/>
      <c r="D62" s="248"/>
      <c r="E62" s="53"/>
      <c r="H62" s="129"/>
      <c r="J62" s="249"/>
    </row>
    <row r="63" spans="1:11" x14ac:dyDescent="0.2">
      <c r="B63" s="52"/>
      <c r="C63" s="247"/>
      <c r="D63" s="247"/>
      <c r="E63" s="53"/>
      <c r="J63" s="249"/>
    </row>
    <row r="64" spans="1:11" x14ac:dyDescent="0.2">
      <c r="C64" s="79"/>
      <c r="D64" s="250"/>
      <c r="E64" s="78"/>
      <c r="J64" s="81"/>
    </row>
    <row r="65" spans="10:10" x14ac:dyDescent="0.2">
      <c r="J65" s="81"/>
    </row>
  </sheetData>
  <sortState xmlns:xlrd2="http://schemas.microsoft.com/office/spreadsheetml/2017/richdata2" ref="A3:K58">
    <sortCondition ref="A3:A58"/>
  </sortState>
  <pageMargins left="0.75" right="0.75" top="1" bottom="1" header="0.5" footer="0.5"/>
  <pageSetup scale="89" fitToHeight="0" orientation="landscape" r:id="rId1"/>
  <headerFooter alignWithMargins="0">
    <oddFooter>&amp;L&amp;A&amp;C&amp;D &amp;T&amp;R&amp;P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1F5D7-ED59-4838-A9E3-4EBE65C90BAF}">
  <sheetPr>
    <pageSetUpPr fitToPage="1"/>
  </sheetPr>
  <dimension ref="A1:J6"/>
  <sheetViews>
    <sheetView zoomScaleNormal="100" workbookViewId="0">
      <selection activeCell="G4" sqref="G4"/>
    </sheetView>
  </sheetViews>
  <sheetFormatPr defaultRowHeight="12.75" x14ac:dyDescent="0.2"/>
  <cols>
    <col min="1" max="1" width="9.85546875" bestFit="1" customWidth="1"/>
    <col min="2" max="2" width="28.7109375" customWidth="1"/>
    <col min="3" max="3" width="11.28515625" customWidth="1"/>
    <col min="4" max="4" width="13.28515625" customWidth="1"/>
    <col min="5" max="5" width="11.28515625" hidden="1" customWidth="1"/>
    <col min="6" max="6" width="11.140625" hidden="1" customWidth="1"/>
    <col min="7" max="7" width="11.140625" customWidth="1"/>
    <col min="8" max="8" width="13.28515625" bestFit="1" customWidth="1"/>
    <col min="9" max="9" width="11.5703125" bestFit="1" customWidth="1"/>
    <col min="10" max="10" width="10" customWidth="1"/>
  </cols>
  <sheetData>
    <row r="1" spans="1:10" ht="61.5" customHeight="1" x14ac:dyDescent="0.2">
      <c r="A1" s="7" t="s">
        <v>1</v>
      </c>
      <c r="B1" s="251" t="s">
        <v>355</v>
      </c>
      <c r="C1" s="141" t="s">
        <v>671</v>
      </c>
      <c r="D1" s="141" t="s">
        <v>672</v>
      </c>
      <c r="E1" s="141" t="str">
        <f>'[1]Hwy 2020'!E1</f>
        <v>2019 Unaudited 09/30/2018</v>
      </c>
      <c r="F1" s="155" t="str">
        <f>'[1]Hwy 2020'!F1</f>
        <v>Comments, Changes
&amp; Suggestions</v>
      </c>
      <c r="G1" s="141" t="s">
        <v>673</v>
      </c>
      <c r="H1" s="33" t="s">
        <v>674</v>
      </c>
      <c r="I1" s="33" t="s">
        <v>32</v>
      </c>
      <c r="J1" s="33" t="s">
        <v>33</v>
      </c>
    </row>
    <row r="2" spans="1:10" ht="15.75" x14ac:dyDescent="0.2">
      <c r="A2" s="35" t="s">
        <v>356</v>
      </c>
      <c r="B2" s="36" t="s">
        <v>357</v>
      </c>
      <c r="C2" s="37"/>
      <c r="D2" s="37"/>
      <c r="E2" s="37"/>
      <c r="F2" s="7"/>
      <c r="G2" s="40"/>
      <c r="H2" s="40"/>
      <c r="I2" s="40"/>
      <c r="J2" s="40"/>
    </row>
    <row r="3" spans="1:10" x14ac:dyDescent="0.2">
      <c r="A3" s="41" t="s">
        <v>180</v>
      </c>
      <c r="B3" s="42" t="s">
        <v>297</v>
      </c>
      <c r="C3" s="28">
        <v>15000</v>
      </c>
      <c r="D3" s="28">
        <v>14635.08</v>
      </c>
      <c r="E3" s="28"/>
      <c r="F3" s="252"/>
      <c r="G3" s="71">
        <v>15000</v>
      </c>
      <c r="H3" s="158">
        <v>15000</v>
      </c>
      <c r="I3" s="11">
        <f>H3-C3</f>
        <v>0</v>
      </c>
      <c r="J3" s="69">
        <f>I3/C3</f>
        <v>0</v>
      </c>
    </row>
    <row r="4" spans="1:10" ht="15.75" x14ac:dyDescent="0.25">
      <c r="A4" s="35" t="s">
        <v>83</v>
      </c>
      <c r="B4" s="36" t="s">
        <v>357</v>
      </c>
      <c r="C4" s="13">
        <f>SUM(C3)</f>
        <v>15000</v>
      </c>
      <c r="D4" s="13">
        <f>SUM(D3)</f>
        <v>14635.08</v>
      </c>
      <c r="E4" s="13"/>
      <c r="F4" s="13"/>
      <c r="G4" s="13">
        <f>SUM(G3)</f>
        <v>15000</v>
      </c>
      <c r="H4" s="13">
        <f>SUM(H3)</f>
        <v>15000</v>
      </c>
      <c r="I4" s="11">
        <f>H4-C4</f>
        <v>0</v>
      </c>
      <c r="J4" s="69">
        <f>I4/C4</f>
        <v>0</v>
      </c>
    </row>
    <row r="5" spans="1:10" x14ac:dyDescent="0.2">
      <c r="B5" s="253"/>
      <c r="C5" s="254"/>
      <c r="D5" s="254"/>
      <c r="E5" s="254"/>
      <c r="H5" s="18"/>
    </row>
    <row r="6" spans="1:10" x14ac:dyDescent="0.2">
      <c r="C6" s="255"/>
      <c r="D6" s="256"/>
      <c r="E6" s="255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C99AF-A552-45AC-9F85-17104CE97480}">
  <sheetPr>
    <pageSetUpPr fitToPage="1"/>
  </sheetPr>
  <dimension ref="A1:K31"/>
  <sheetViews>
    <sheetView topLeftCell="A7" zoomScaleNormal="100" workbookViewId="0">
      <selection activeCell="D12" sqref="D12"/>
    </sheetView>
  </sheetViews>
  <sheetFormatPr defaultRowHeight="12.75" x14ac:dyDescent="0.2"/>
  <cols>
    <col min="1" max="1" width="10.140625" bestFit="1" customWidth="1"/>
    <col min="2" max="2" width="32.5703125" customWidth="1"/>
    <col min="3" max="3" width="11.42578125" style="55" customWidth="1"/>
    <col min="4" max="4" width="14" style="55" customWidth="1"/>
    <col min="5" max="5" width="11.42578125" style="55" hidden="1" customWidth="1"/>
    <col min="6" max="6" width="17.140625" style="24" hidden="1" customWidth="1"/>
    <col min="7" max="7" width="10" customWidth="1"/>
    <col min="8" max="8" width="13.28515625" style="55" bestFit="1" customWidth="1"/>
    <col min="9" max="9" width="9.42578125" bestFit="1" customWidth="1"/>
  </cols>
  <sheetData>
    <row r="1" spans="1:11" ht="44.25" customHeight="1" x14ac:dyDescent="0.2">
      <c r="A1" s="82"/>
      <c r="B1" s="257" t="s">
        <v>8</v>
      </c>
      <c r="C1" s="211" t="s">
        <v>671</v>
      </c>
      <c r="D1" s="211" t="s">
        <v>672</v>
      </c>
      <c r="E1" s="211" t="str">
        <f>'[1] St Lighting 2020'!E1</f>
        <v>2019 Unaudited 09/30/2018</v>
      </c>
      <c r="F1" s="119" t="s">
        <v>242</v>
      </c>
      <c r="G1" s="212" t="s">
        <v>673</v>
      </c>
      <c r="H1" s="212" t="s">
        <v>674</v>
      </c>
      <c r="I1" s="212" t="s">
        <v>32</v>
      </c>
      <c r="J1" s="212" t="s">
        <v>33</v>
      </c>
    </row>
    <row r="2" spans="1:11" ht="15.75" x14ac:dyDescent="0.2">
      <c r="A2" s="258" t="s">
        <v>358</v>
      </c>
      <c r="B2" s="36" t="s">
        <v>8</v>
      </c>
      <c r="C2" s="230"/>
      <c r="D2" s="230"/>
      <c r="E2" s="230"/>
      <c r="F2" s="7"/>
      <c r="G2" s="40"/>
      <c r="H2" s="38"/>
      <c r="I2" s="40"/>
      <c r="J2" s="40"/>
    </row>
    <row r="3" spans="1:11" x14ac:dyDescent="0.2">
      <c r="A3" s="157" t="s">
        <v>37</v>
      </c>
      <c r="B3" s="224" t="s">
        <v>359</v>
      </c>
      <c r="C3" s="438">
        <v>45000</v>
      </c>
      <c r="D3" s="43">
        <v>51205.5</v>
      </c>
      <c r="E3" s="43"/>
      <c r="F3" s="168"/>
      <c r="G3" s="438">
        <v>45000</v>
      </c>
      <c r="H3" s="438">
        <v>45000</v>
      </c>
      <c r="I3" s="11">
        <f>H3-C3</f>
        <v>0</v>
      </c>
      <c r="J3" s="69">
        <f>I3/C3</f>
        <v>0</v>
      </c>
    </row>
    <row r="4" spans="1:11" x14ac:dyDescent="0.2">
      <c r="A4" s="157" t="s">
        <v>116</v>
      </c>
      <c r="B4" s="167" t="s">
        <v>360</v>
      </c>
      <c r="C4" s="438">
        <v>1500</v>
      </c>
      <c r="D4" s="43">
        <v>1500</v>
      </c>
      <c r="E4" s="43"/>
      <c r="F4" s="233"/>
      <c r="G4" s="438">
        <v>1500</v>
      </c>
      <c r="H4" s="438">
        <v>1500</v>
      </c>
      <c r="I4" s="11">
        <f t="shared" ref="I4:I21" si="0">H4-C4</f>
        <v>0</v>
      </c>
      <c r="J4" s="69">
        <f t="shared" ref="J4:J22" si="1">I4/C4</f>
        <v>0</v>
      </c>
    </row>
    <row r="5" spans="1:11" x14ac:dyDescent="0.2">
      <c r="A5" s="157" t="s">
        <v>43</v>
      </c>
      <c r="B5" s="224" t="s">
        <v>95</v>
      </c>
      <c r="C5" s="438">
        <v>3357</v>
      </c>
      <c r="D5" s="43">
        <v>4031.94</v>
      </c>
      <c r="E5" s="43"/>
      <c r="F5" s="234"/>
      <c r="G5" s="438">
        <v>3357</v>
      </c>
      <c r="H5" s="438">
        <v>4000</v>
      </c>
      <c r="I5" s="11">
        <f t="shared" si="0"/>
        <v>643</v>
      </c>
      <c r="J5" s="69">
        <f t="shared" si="1"/>
        <v>0.1915400655347036</v>
      </c>
      <c r="K5" s="53"/>
    </row>
    <row r="6" spans="1:11" x14ac:dyDescent="0.2">
      <c r="A6" s="157" t="s">
        <v>171</v>
      </c>
      <c r="B6" s="167" t="s">
        <v>238</v>
      </c>
      <c r="C6" s="438">
        <v>5000</v>
      </c>
      <c r="D6" s="43">
        <v>4018.9</v>
      </c>
      <c r="E6" s="43"/>
      <c r="F6" s="9"/>
      <c r="G6" s="438">
        <v>5000</v>
      </c>
      <c r="H6" s="438">
        <v>5000</v>
      </c>
      <c r="I6" s="11">
        <f t="shared" si="0"/>
        <v>0</v>
      </c>
      <c r="J6" s="69">
        <f t="shared" si="1"/>
        <v>0</v>
      </c>
    </row>
    <row r="7" spans="1:11" x14ac:dyDescent="0.2">
      <c r="A7" s="157" t="s">
        <v>49</v>
      </c>
      <c r="B7" s="224" t="s">
        <v>361</v>
      </c>
      <c r="C7" s="439"/>
      <c r="D7" s="43"/>
      <c r="E7" s="43"/>
      <c r="F7" s="9"/>
      <c r="G7" s="439"/>
      <c r="H7" s="439"/>
      <c r="I7" s="11"/>
      <c r="J7" s="69"/>
    </row>
    <row r="8" spans="1:11" x14ac:dyDescent="0.2">
      <c r="A8" s="157" t="s">
        <v>362</v>
      </c>
      <c r="B8" s="167" t="s">
        <v>363</v>
      </c>
      <c r="C8" s="438">
        <v>2500</v>
      </c>
      <c r="D8" s="43">
        <v>363.46</v>
      </c>
      <c r="E8" s="43"/>
      <c r="F8" s="9"/>
      <c r="G8" s="438">
        <v>2500</v>
      </c>
      <c r="H8" s="438">
        <v>2500</v>
      </c>
      <c r="I8" s="11">
        <f t="shared" si="0"/>
        <v>0</v>
      </c>
      <c r="J8" s="69">
        <f t="shared" si="1"/>
        <v>0</v>
      </c>
    </row>
    <row r="9" spans="1:11" x14ac:dyDescent="0.2">
      <c r="A9" s="157" t="s">
        <v>100</v>
      </c>
      <c r="B9" s="224" t="s">
        <v>364</v>
      </c>
      <c r="C9" s="438">
        <v>6000</v>
      </c>
      <c r="D9" s="43">
        <v>8011.85</v>
      </c>
      <c r="E9" s="43"/>
      <c r="F9" s="9"/>
      <c r="G9" s="438">
        <v>6000</v>
      </c>
      <c r="H9" s="438">
        <v>7000</v>
      </c>
      <c r="I9" s="11">
        <f t="shared" si="0"/>
        <v>1000</v>
      </c>
      <c r="J9" s="69">
        <f t="shared" si="1"/>
        <v>0.16666666666666666</v>
      </c>
    </row>
    <row r="10" spans="1:11" x14ac:dyDescent="0.2">
      <c r="A10" s="157" t="s">
        <v>55</v>
      </c>
      <c r="B10" s="224" t="s">
        <v>365</v>
      </c>
      <c r="C10" s="438">
        <v>6200</v>
      </c>
      <c r="D10" s="43">
        <v>6423.01</v>
      </c>
      <c r="E10" s="43"/>
      <c r="F10" s="9"/>
      <c r="G10" s="438">
        <v>6200</v>
      </c>
      <c r="H10" s="438">
        <v>6500</v>
      </c>
      <c r="I10" s="11">
        <f t="shared" si="0"/>
        <v>300</v>
      </c>
      <c r="J10" s="69">
        <f t="shared" si="1"/>
        <v>4.8387096774193547E-2</v>
      </c>
    </row>
    <row r="11" spans="1:11" x14ac:dyDescent="0.2">
      <c r="A11" s="157" t="s">
        <v>105</v>
      </c>
      <c r="B11" s="224" t="s">
        <v>183</v>
      </c>
      <c r="C11" s="438">
        <v>3000</v>
      </c>
      <c r="D11" s="43">
        <v>2158.56</v>
      </c>
      <c r="E11" s="43"/>
      <c r="F11" s="9"/>
      <c r="G11" s="438">
        <v>3000</v>
      </c>
      <c r="H11" s="438">
        <v>3000</v>
      </c>
      <c r="I11" s="11">
        <f t="shared" si="0"/>
        <v>0</v>
      </c>
      <c r="J11" s="69">
        <f t="shared" si="1"/>
        <v>0</v>
      </c>
    </row>
    <row r="12" spans="1:11" x14ac:dyDescent="0.2">
      <c r="A12" s="157" t="s">
        <v>366</v>
      </c>
      <c r="B12" s="224" t="s">
        <v>266</v>
      </c>
      <c r="C12" s="438">
        <v>2500</v>
      </c>
      <c r="D12" s="43"/>
      <c r="E12" s="43"/>
      <c r="F12" s="9"/>
      <c r="G12" s="438">
        <v>2500</v>
      </c>
      <c r="H12" s="438">
        <v>2500</v>
      </c>
      <c r="I12" s="11"/>
      <c r="J12" s="69"/>
    </row>
    <row r="13" spans="1:11" x14ac:dyDescent="0.2">
      <c r="A13" s="157"/>
      <c r="B13" s="7" t="s">
        <v>691</v>
      </c>
      <c r="C13" s="438"/>
      <c r="D13" s="43"/>
      <c r="E13" s="43"/>
      <c r="F13" s="9"/>
      <c r="G13" s="43"/>
      <c r="H13" s="438">
        <v>40000</v>
      </c>
      <c r="I13" s="11">
        <f t="shared" si="0"/>
        <v>40000</v>
      </c>
      <c r="J13" s="69" t="e">
        <f t="shared" si="1"/>
        <v>#DIV/0!</v>
      </c>
    </row>
    <row r="14" spans="1:11" ht="15.75" x14ac:dyDescent="0.2">
      <c r="A14" s="259" t="s">
        <v>83</v>
      </c>
      <c r="B14" s="36" t="str">
        <f>B2</f>
        <v>AMBULANCE</v>
      </c>
      <c r="C14" s="50">
        <f t="shared" ref="C14:H14" si="2">SUM(C3:C13)</f>
        <v>75057</v>
      </c>
      <c r="D14" s="50">
        <f t="shared" si="2"/>
        <v>77713.22</v>
      </c>
      <c r="E14" s="50">
        <f t="shared" si="2"/>
        <v>0</v>
      </c>
      <c r="F14" s="243">
        <f t="shared" si="2"/>
        <v>0</v>
      </c>
      <c r="G14" s="260">
        <f t="shared" si="2"/>
        <v>75057</v>
      </c>
      <c r="H14" s="50">
        <f t="shared" si="2"/>
        <v>117000</v>
      </c>
      <c r="I14" s="11">
        <f t="shared" si="0"/>
        <v>41943</v>
      </c>
      <c r="J14" s="69">
        <f t="shared" si="1"/>
        <v>0.55881530037171745</v>
      </c>
    </row>
    <row r="15" spans="1:11" ht="15" x14ac:dyDescent="0.2">
      <c r="A15" s="7"/>
      <c r="B15" s="7"/>
      <c r="C15" s="261"/>
      <c r="D15" s="262"/>
      <c r="E15" s="261"/>
      <c r="F15" s="7"/>
      <c r="G15" s="7"/>
      <c r="H15" s="94"/>
      <c r="I15" s="11"/>
      <c r="J15" s="69"/>
    </row>
    <row r="16" spans="1:11" x14ac:dyDescent="0.2">
      <c r="A16" s="7"/>
      <c r="B16" s="7"/>
      <c r="C16" s="261"/>
      <c r="D16" s="263"/>
      <c r="E16" s="261"/>
      <c r="F16" s="7"/>
      <c r="G16" s="7"/>
      <c r="H16" s="47"/>
      <c r="I16" s="11"/>
      <c r="J16" s="69"/>
    </row>
    <row r="17" spans="1:10" ht="38.25" x14ac:dyDescent="0.2">
      <c r="A17" s="7" t="s">
        <v>1</v>
      </c>
      <c r="B17" s="264" t="s">
        <v>367</v>
      </c>
      <c r="C17" s="211" t="str">
        <f>C1</f>
        <v>2023 Budget</v>
      </c>
      <c r="D17" s="211" t="str">
        <f>D1</f>
        <v xml:space="preserve">2023 Unaudited </v>
      </c>
      <c r="E17" s="211" t="str">
        <f>E1</f>
        <v>2019 Unaudited 09/30/2018</v>
      </c>
      <c r="F17" s="155" t="str">
        <f>F1</f>
        <v>Comments, Changes &amp;
Adjustments</v>
      </c>
      <c r="G17" s="211" t="str">
        <f t="shared" ref="G17:H17" si="3">G1</f>
        <v>2024 Default</v>
      </c>
      <c r="H17" s="211" t="str">
        <f t="shared" si="3"/>
        <v>2024 Proposed</v>
      </c>
      <c r="I17" s="212" t="s">
        <v>32</v>
      </c>
      <c r="J17" s="212" t="s">
        <v>33</v>
      </c>
    </row>
    <row r="18" spans="1:10" ht="15.75" x14ac:dyDescent="0.2">
      <c r="A18" s="213" t="s">
        <v>368</v>
      </c>
      <c r="B18" s="36" t="s">
        <v>9</v>
      </c>
      <c r="C18" s="265"/>
      <c r="D18" s="265"/>
      <c r="E18" s="265"/>
      <c r="F18" s="7"/>
      <c r="G18" s="40"/>
      <c r="H18" s="38"/>
      <c r="I18" s="163"/>
      <c r="J18" s="164"/>
    </row>
    <row r="19" spans="1:10" x14ac:dyDescent="0.2">
      <c r="A19" s="157" t="s">
        <v>180</v>
      </c>
      <c r="B19" s="42" t="s">
        <v>369</v>
      </c>
      <c r="C19" s="145">
        <v>250</v>
      </c>
      <c r="D19" s="145">
        <v>0</v>
      </c>
      <c r="E19" s="145"/>
      <c r="F19" s="252"/>
      <c r="G19" s="266">
        <v>250</v>
      </c>
      <c r="H19" s="145">
        <v>250</v>
      </c>
      <c r="I19" s="11">
        <f t="shared" si="0"/>
        <v>0</v>
      </c>
      <c r="J19" s="69">
        <f t="shared" si="1"/>
        <v>0</v>
      </c>
    </row>
    <row r="20" spans="1:10" x14ac:dyDescent="0.2">
      <c r="A20" s="157"/>
      <c r="B20" s="42" t="s">
        <v>370</v>
      </c>
      <c r="C20" s="145">
        <v>250</v>
      </c>
      <c r="D20" s="145">
        <v>0</v>
      </c>
      <c r="E20" s="145"/>
      <c r="F20" s="252"/>
      <c r="G20" s="266">
        <v>250</v>
      </c>
      <c r="H20" s="145">
        <v>250</v>
      </c>
      <c r="I20" s="11"/>
      <c r="J20" s="69"/>
    </row>
    <row r="21" spans="1:10" x14ac:dyDescent="0.2">
      <c r="A21" s="41"/>
      <c r="B21" s="42" t="s">
        <v>664</v>
      </c>
      <c r="C21" s="145"/>
      <c r="D21" s="145"/>
      <c r="E21" s="145"/>
      <c r="F21" s="252"/>
      <c r="G21" s="266"/>
      <c r="H21" s="145"/>
      <c r="I21" s="11">
        <f t="shared" si="0"/>
        <v>0</v>
      </c>
      <c r="J21" s="69" t="e">
        <f t="shared" si="1"/>
        <v>#DIV/0!</v>
      </c>
    </row>
    <row r="22" spans="1:10" ht="15.75" x14ac:dyDescent="0.25">
      <c r="A22" s="35" t="s">
        <v>83</v>
      </c>
      <c r="B22" s="36" t="s">
        <v>9</v>
      </c>
      <c r="C22" s="138">
        <f>SUM(C19:C21)</f>
        <v>500</v>
      </c>
      <c r="D22" s="138">
        <f>SUM(D19)</f>
        <v>0</v>
      </c>
      <c r="E22" s="138">
        <f>SUM(E19:E21)</f>
        <v>0</v>
      </c>
      <c r="F22" s="138">
        <f>SUM(F19)</f>
        <v>0</v>
      </c>
      <c r="G22" s="267">
        <f>SUM(G19:G21)</f>
        <v>500</v>
      </c>
      <c r="H22" s="138">
        <f>SUM(H19:H21)</f>
        <v>500</v>
      </c>
      <c r="I22" s="69">
        <f>H22-C22</f>
        <v>0</v>
      </c>
      <c r="J22" s="69">
        <f t="shared" si="1"/>
        <v>0</v>
      </c>
    </row>
    <row r="23" spans="1:10" x14ac:dyDescent="0.2">
      <c r="F23"/>
      <c r="J23" s="203"/>
    </row>
    <row r="24" spans="1:10" x14ac:dyDescent="0.2">
      <c r="D24" s="268"/>
      <c r="F24"/>
    </row>
    <row r="25" spans="1:10" x14ac:dyDescent="0.2">
      <c r="F25"/>
      <c r="H25" s="56"/>
    </row>
    <row r="26" spans="1:10" x14ac:dyDescent="0.2">
      <c r="F26"/>
    </row>
    <row r="27" spans="1:10" x14ac:dyDescent="0.2">
      <c r="F27"/>
    </row>
    <row r="28" spans="1:10" x14ac:dyDescent="0.2">
      <c r="F28"/>
    </row>
    <row r="29" spans="1:10" x14ac:dyDescent="0.2">
      <c r="F29"/>
    </row>
    <row r="30" spans="1:10" x14ac:dyDescent="0.2">
      <c r="F30"/>
    </row>
    <row r="31" spans="1:10" x14ac:dyDescent="0.2">
      <c r="F31"/>
    </row>
  </sheetData>
  <pageMargins left="0.75" right="0.75" top="1" bottom="1" header="0.5" footer="0.5"/>
  <pageSetup orientation="landscape" r:id="rId1"/>
  <headerFooter alignWithMargins="0">
    <oddFooter>&amp;L&amp;A&amp;C&amp;D  &amp;T&amp;R&amp;P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63A2D-718B-4B3C-99DD-38F28153B514}">
  <sheetPr>
    <pageSetUpPr fitToPage="1"/>
  </sheetPr>
  <dimension ref="A1:K13"/>
  <sheetViews>
    <sheetView topLeftCell="B1" zoomScaleNormal="100" workbookViewId="0">
      <selection activeCell="D6" sqref="D6"/>
    </sheetView>
  </sheetViews>
  <sheetFormatPr defaultRowHeight="12.75" x14ac:dyDescent="0.2"/>
  <cols>
    <col min="1" max="1" width="9.85546875" bestFit="1" customWidth="1"/>
    <col min="2" max="2" width="51.42578125" customWidth="1"/>
    <col min="3" max="4" width="17.28515625" customWidth="1"/>
    <col min="5" max="5" width="17.28515625" hidden="1" customWidth="1"/>
    <col min="6" max="6" width="16" hidden="1" customWidth="1"/>
    <col min="7" max="7" width="13" customWidth="1"/>
    <col min="8" max="8" width="13.28515625" bestFit="1" customWidth="1"/>
    <col min="9" max="9" width="11.5703125" customWidth="1"/>
    <col min="10" max="10" width="10.28515625" customWidth="1"/>
  </cols>
  <sheetData>
    <row r="1" spans="1:11" ht="55.5" customHeight="1" x14ac:dyDescent="0.2">
      <c r="A1" s="7" t="s">
        <v>1</v>
      </c>
      <c r="B1" s="269" t="s">
        <v>651</v>
      </c>
      <c r="C1" s="141" t="s">
        <v>671</v>
      </c>
      <c r="D1" s="141" t="s">
        <v>672</v>
      </c>
      <c r="E1" s="141">
        <f>'[1]Health Agencies 2020'!E1</f>
        <v>0</v>
      </c>
      <c r="F1" s="119" t="s">
        <v>166</v>
      </c>
      <c r="G1" s="33" t="s">
        <v>673</v>
      </c>
      <c r="H1" s="33" t="s">
        <v>674</v>
      </c>
      <c r="I1" s="270" t="s">
        <v>32</v>
      </c>
      <c r="J1" s="33" t="s">
        <v>33</v>
      </c>
    </row>
    <row r="2" spans="1:11" s="5" customFormat="1" x14ac:dyDescent="0.2">
      <c r="A2" s="271" t="s">
        <v>620</v>
      </c>
      <c r="B2" s="122" t="s">
        <v>651</v>
      </c>
      <c r="C2" s="434"/>
      <c r="D2" s="434"/>
      <c r="E2" s="434"/>
      <c r="F2" s="434"/>
      <c r="G2" s="434"/>
      <c r="H2" s="435"/>
      <c r="I2" s="434"/>
      <c r="J2" s="434"/>
    </row>
    <row r="3" spans="1:11" s="5" customFormat="1" x14ac:dyDescent="0.2">
      <c r="A3" s="433" t="s">
        <v>37</v>
      </c>
      <c r="B3" s="224" t="s">
        <v>618</v>
      </c>
      <c r="C3" s="453">
        <v>8000</v>
      </c>
      <c r="D3" s="28">
        <v>2717</v>
      </c>
      <c r="E3" s="434"/>
      <c r="F3" s="434"/>
      <c r="G3" s="453">
        <v>8000</v>
      </c>
      <c r="H3" s="453">
        <v>4000</v>
      </c>
      <c r="I3" s="11">
        <f>H3-C3</f>
        <v>-4000</v>
      </c>
      <c r="J3" s="69">
        <f t="shared" ref="J3:J4" si="0">I3/C3</f>
        <v>-0.5</v>
      </c>
      <c r="K3" s="5">
        <f>H3*0.0765</f>
        <v>306</v>
      </c>
    </row>
    <row r="4" spans="1:11" s="5" customFormat="1" x14ac:dyDescent="0.2">
      <c r="A4" s="433" t="s">
        <v>43</v>
      </c>
      <c r="B4" s="224" t="s">
        <v>603</v>
      </c>
      <c r="C4" s="453">
        <v>612</v>
      </c>
      <c r="D4" s="28">
        <v>207.89</v>
      </c>
      <c r="E4" s="434"/>
      <c r="F4" s="434"/>
      <c r="G4" s="453">
        <v>612</v>
      </c>
      <c r="H4" s="453">
        <v>306</v>
      </c>
      <c r="I4" s="11">
        <f t="shared" ref="I4:I7" si="1">H4-C4</f>
        <v>-306</v>
      </c>
      <c r="J4" s="69">
        <f t="shared" si="0"/>
        <v>-0.5</v>
      </c>
    </row>
    <row r="5" spans="1:11" x14ac:dyDescent="0.2">
      <c r="A5" s="157" t="s">
        <v>161</v>
      </c>
      <c r="B5" s="224" t="s">
        <v>619</v>
      </c>
      <c r="C5" s="453">
        <v>600</v>
      </c>
      <c r="D5" s="28">
        <v>453.99</v>
      </c>
      <c r="E5" s="28"/>
      <c r="F5" s="252"/>
      <c r="G5" s="453">
        <v>600</v>
      </c>
      <c r="H5" s="453">
        <v>600</v>
      </c>
      <c r="I5" s="11">
        <f t="shared" si="1"/>
        <v>0</v>
      </c>
      <c r="J5" s="69">
        <f>I5/C5</f>
        <v>0</v>
      </c>
    </row>
    <row r="6" spans="1:11" x14ac:dyDescent="0.2">
      <c r="A6" s="157" t="s">
        <v>362</v>
      </c>
      <c r="B6" s="224" t="s">
        <v>126</v>
      </c>
      <c r="C6" s="453">
        <v>500</v>
      </c>
      <c r="D6" s="28">
        <v>145</v>
      </c>
      <c r="E6" s="28"/>
      <c r="F6" s="252"/>
      <c r="G6" s="453">
        <v>500</v>
      </c>
      <c r="H6" s="453">
        <v>500</v>
      </c>
      <c r="I6" s="11">
        <f t="shared" si="1"/>
        <v>0</v>
      </c>
      <c r="J6" s="69">
        <f t="shared" ref="J6:J7" si="2">I6/C6</f>
        <v>0</v>
      </c>
    </row>
    <row r="7" spans="1:11" x14ac:dyDescent="0.2">
      <c r="A7" s="157" t="s">
        <v>375</v>
      </c>
      <c r="B7" s="224" t="s">
        <v>74</v>
      </c>
      <c r="C7" s="453">
        <v>500</v>
      </c>
      <c r="D7" s="28"/>
      <c r="E7" s="28"/>
      <c r="F7" s="252"/>
      <c r="G7" s="453">
        <v>500</v>
      </c>
      <c r="H7" s="453">
        <v>500</v>
      </c>
      <c r="I7" s="11">
        <f t="shared" si="1"/>
        <v>0</v>
      </c>
      <c r="J7" s="69">
        <f t="shared" si="2"/>
        <v>0</v>
      </c>
    </row>
    <row r="8" spans="1:11" s="275" customFormat="1" ht="15.75" x14ac:dyDescent="0.25">
      <c r="A8" s="272" t="s">
        <v>83</v>
      </c>
      <c r="B8" s="273" t="s">
        <v>617</v>
      </c>
      <c r="C8" s="13">
        <f>SUM(C3:C7)</f>
        <v>10212</v>
      </c>
      <c r="D8" s="13">
        <f>SUM(D3:D7)</f>
        <v>3523.88</v>
      </c>
      <c r="E8" s="13">
        <f>SUM(E5:E6)</f>
        <v>0</v>
      </c>
      <c r="F8" s="274"/>
      <c r="G8" s="137">
        <f>SUM(G3:G7)</f>
        <v>10212</v>
      </c>
      <c r="H8" s="453">
        <f>SUM(H3:H7)</f>
        <v>5906</v>
      </c>
      <c r="I8" s="11">
        <f>H8-C8</f>
        <v>-4306</v>
      </c>
      <c r="J8" s="69">
        <f>I8/C8</f>
        <v>-0.42166079122600864</v>
      </c>
    </row>
    <row r="9" spans="1:11" x14ac:dyDescent="0.2">
      <c r="C9" s="53"/>
      <c r="D9" s="53"/>
      <c r="E9" s="53"/>
    </row>
    <row r="10" spans="1:11" x14ac:dyDescent="0.2">
      <c r="C10" s="53"/>
      <c r="D10" s="54"/>
      <c r="E10" s="53"/>
    </row>
    <row r="13" spans="1:11" x14ac:dyDescent="0.2">
      <c r="J13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9856-0113-4AEC-B915-AC6E5214DFC3}">
  <sheetPr>
    <pageSetUpPr fitToPage="1"/>
  </sheetPr>
  <dimension ref="A1:J18"/>
  <sheetViews>
    <sheetView zoomScaleNormal="100" workbookViewId="0">
      <selection activeCell="D10" sqref="D10"/>
    </sheetView>
  </sheetViews>
  <sheetFormatPr defaultRowHeight="12.75" x14ac:dyDescent="0.2"/>
  <cols>
    <col min="1" max="1" width="9.85546875" bestFit="1" customWidth="1"/>
    <col min="2" max="2" width="51.42578125" customWidth="1"/>
    <col min="3" max="4" width="17.28515625" customWidth="1"/>
    <col min="5" max="5" width="17.28515625" hidden="1" customWidth="1"/>
    <col min="6" max="6" width="16" hidden="1" customWidth="1"/>
    <col min="7" max="7" width="13" customWidth="1"/>
    <col min="8" max="8" width="13.28515625" bestFit="1" customWidth="1"/>
    <col min="9" max="9" width="11.5703125" customWidth="1"/>
    <col min="10" max="10" width="10.28515625" customWidth="1"/>
  </cols>
  <sheetData>
    <row r="1" spans="1:10" ht="55.5" customHeight="1" x14ac:dyDescent="0.2">
      <c r="A1" s="7" t="s">
        <v>1</v>
      </c>
      <c r="B1" s="269" t="s">
        <v>675</v>
      </c>
      <c r="C1" s="141" t="s">
        <v>671</v>
      </c>
      <c r="D1" s="141" t="s">
        <v>672</v>
      </c>
      <c r="E1" s="141">
        <f>'[1]Health Agencies 2020'!E1</f>
        <v>0</v>
      </c>
      <c r="F1" s="119" t="s">
        <v>166</v>
      </c>
      <c r="G1" s="33" t="s">
        <v>624</v>
      </c>
      <c r="H1" s="33" t="s">
        <v>674</v>
      </c>
      <c r="I1" s="270" t="s">
        <v>32</v>
      </c>
      <c r="J1" s="33" t="s">
        <v>33</v>
      </c>
    </row>
    <row r="2" spans="1:10" s="5" customFormat="1" x14ac:dyDescent="0.2">
      <c r="A2" s="271" t="s">
        <v>372</v>
      </c>
      <c r="B2" s="122" t="s">
        <v>676</v>
      </c>
      <c r="C2" s="434"/>
      <c r="D2" s="434"/>
      <c r="E2" s="434"/>
      <c r="F2" s="434"/>
      <c r="G2" s="434"/>
      <c r="H2" s="435"/>
      <c r="I2" s="434"/>
      <c r="J2" s="434"/>
    </row>
    <row r="3" spans="1:10" s="5" customFormat="1" x14ac:dyDescent="0.2">
      <c r="A3" s="433" t="s">
        <v>37</v>
      </c>
      <c r="B3" s="224" t="s">
        <v>602</v>
      </c>
      <c r="C3" s="453">
        <v>27500</v>
      </c>
      <c r="D3" s="28">
        <v>27103.59</v>
      </c>
      <c r="E3" s="434"/>
      <c r="F3" s="434"/>
      <c r="G3" s="453">
        <v>27500</v>
      </c>
      <c r="H3" s="453">
        <v>28875</v>
      </c>
      <c r="I3" s="11">
        <f>H3-C3</f>
        <v>1375</v>
      </c>
      <c r="J3" s="69">
        <f>I3/C3</f>
        <v>0.05</v>
      </c>
    </row>
    <row r="4" spans="1:10" s="5" customFormat="1" x14ac:dyDescent="0.2">
      <c r="A4" s="433" t="s">
        <v>43</v>
      </c>
      <c r="B4" s="224" t="s">
        <v>603</v>
      </c>
      <c r="C4" s="453">
        <v>2103</v>
      </c>
      <c r="D4" s="28">
        <v>1984.04</v>
      </c>
      <c r="E4" s="434"/>
      <c r="F4" s="434"/>
      <c r="G4" s="453">
        <v>2103</v>
      </c>
      <c r="H4" s="453">
        <f>H3*0.0765</f>
        <v>2208.9375</v>
      </c>
      <c r="I4" s="11">
        <f t="shared" ref="I4:I10" si="0">H4-C4</f>
        <v>105.9375</v>
      </c>
      <c r="J4" s="69">
        <f t="shared" ref="J4:J5" si="1">I4/C4</f>
        <v>5.0374465049928673E-2</v>
      </c>
    </row>
    <row r="5" spans="1:10" s="5" customFormat="1" x14ac:dyDescent="0.2">
      <c r="A5" s="433" t="s">
        <v>45</v>
      </c>
      <c r="B5" s="224" t="s">
        <v>46</v>
      </c>
      <c r="C5" s="453">
        <v>3729</v>
      </c>
      <c r="D5" s="28">
        <v>2841.03</v>
      </c>
      <c r="E5" s="434"/>
      <c r="F5" s="434"/>
      <c r="G5" s="453">
        <v>3729</v>
      </c>
      <c r="H5" s="453">
        <f>H3*0.1353</f>
        <v>3906.7874999999999</v>
      </c>
      <c r="I5" s="11">
        <f t="shared" si="0"/>
        <v>177.78749999999991</v>
      </c>
      <c r="J5" s="69">
        <f t="shared" si="1"/>
        <v>4.7676991150442452E-2</v>
      </c>
    </row>
    <row r="6" spans="1:10" x14ac:dyDescent="0.2">
      <c r="A6" s="157" t="s">
        <v>373</v>
      </c>
      <c r="B6" s="224" t="s">
        <v>374</v>
      </c>
      <c r="C6" s="453">
        <v>8000</v>
      </c>
      <c r="D6" s="28">
        <v>19038.400000000001</v>
      </c>
      <c r="E6" s="28"/>
      <c r="F6" s="252"/>
      <c r="G6" s="453">
        <v>8000</v>
      </c>
      <c r="H6" s="453">
        <v>15000</v>
      </c>
      <c r="I6" s="11">
        <f t="shared" si="0"/>
        <v>7000</v>
      </c>
      <c r="J6" s="69">
        <f>I6/C6</f>
        <v>0.875</v>
      </c>
    </row>
    <row r="7" spans="1:10" x14ac:dyDescent="0.2">
      <c r="A7" s="157" t="s">
        <v>614</v>
      </c>
      <c r="B7" s="224" t="s">
        <v>615</v>
      </c>
      <c r="C7" s="453">
        <v>10000</v>
      </c>
      <c r="D7" s="28">
        <v>4318.75</v>
      </c>
      <c r="E7" s="28"/>
      <c r="F7" s="252"/>
      <c r="G7" s="453">
        <v>10000</v>
      </c>
      <c r="H7" s="453">
        <v>3000</v>
      </c>
      <c r="I7" s="11">
        <f t="shared" si="0"/>
        <v>-7000</v>
      </c>
      <c r="J7" s="69">
        <f>I7/C7</f>
        <v>-0.7</v>
      </c>
    </row>
    <row r="8" spans="1:10" x14ac:dyDescent="0.2">
      <c r="A8" s="157" t="s">
        <v>375</v>
      </c>
      <c r="B8" s="224" t="s">
        <v>376</v>
      </c>
      <c r="C8" s="453">
        <v>3000</v>
      </c>
      <c r="D8" s="28">
        <v>2964.98</v>
      </c>
      <c r="E8" s="28"/>
      <c r="F8" s="252"/>
      <c r="G8" s="453">
        <v>3000</v>
      </c>
      <c r="H8" s="453">
        <v>3000</v>
      </c>
      <c r="I8" s="11">
        <f t="shared" si="0"/>
        <v>0</v>
      </c>
      <c r="J8" s="69">
        <f>I8/C8</f>
        <v>0</v>
      </c>
    </row>
    <row r="9" spans="1:10" x14ac:dyDescent="0.2">
      <c r="A9" s="157" t="s">
        <v>180</v>
      </c>
      <c r="B9" s="224" t="s">
        <v>297</v>
      </c>
      <c r="C9" s="453">
        <v>5000</v>
      </c>
      <c r="D9" s="28">
        <v>2394.5100000000002</v>
      </c>
      <c r="E9" s="28"/>
      <c r="F9" s="252"/>
      <c r="G9" s="453">
        <v>5000</v>
      </c>
      <c r="H9" s="453">
        <v>3000</v>
      </c>
      <c r="I9" s="11">
        <f t="shared" si="0"/>
        <v>-2000</v>
      </c>
      <c r="J9" s="69">
        <f>I9/C9</f>
        <v>-0.4</v>
      </c>
    </row>
    <row r="10" spans="1:10" x14ac:dyDescent="0.2">
      <c r="A10" s="157" t="s">
        <v>182</v>
      </c>
      <c r="B10" s="224" t="s">
        <v>183</v>
      </c>
      <c r="C10" s="453">
        <v>5000</v>
      </c>
      <c r="D10" s="28"/>
      <c r="E10" s="28"/>
      <c r="F10" s="9"/>
      <c r="G10" s="453">
        <v>5000</v>
      </c>
      <c r="H10" s="453">
        <v>3000</v>
      </c>
      <c r="I10" s="11">
        <f t="shared" si="0"/>
        <v>-2000</v>
      </c>
      <c r="J10" s="69">
        <f>I10/C10</f>
        <v>-0.4</v>
      </c>
    </row>
    <row r="11" spans="1:10" x14ac:dyDescent="0.2">
      <c r="A11" s="157" t="s">
        <v>377</v>
      </c>
      <c r="B11" s="224" t="s">
        <v>378</v>
      </c>
      <c r="C11" s="453"/>
      <c r="D11" s="28"/>
      <c r="E11" s="28"/>
      <c r="F11" s="9"/>
      <c r="G11" s="453"/>
      <c r="H11" s="453"/>
      <c r="I11" s="11"/>
      <c r="J11" s="69"/>
    </row>
    <row r="12" spans="1:10" x14ac:dyDescent="0.2">
      <c r="A12" s="157"/>
      <c r="B12" s="224" t="s">
        <v>657</v>
      </c>
      <c r="C12" s="453">
        <v>600</v>
      </c>
      <c r="D12" s="28"/>
      <c r="E12" s="28"/>
      <c r="F12" s="9"/>
      <c r="G12" s="453">
        <v>600</v>
      </c>
      <c r="H12" s="453"/>
      <c r="I12" s="11"/>
      <c r="J12" s="69"/>
    </row>
    <row r="13" spans="1:10" s="275" customFormat="1" ht="15.75" x14ac:dyDescent="0.25">
      <c r="A13" s="272" t="s">
        <v>83</v>
      </c>
      <c r="B13" s="273" t="s">
        <v>371</v>
      </c>
      <c r="C13" s="13">
        <f>SUM(C3:C12)</f>
        <v>64932</v>
      </c>
      <c r="D13" s="13">
        <f>SUM(D2:D12)</f>
        <v>60645.3</v>
      </c>
      <c r="E13" s="13">
        <f>SUM(E6:E12)</f>
        <v>0</v>
      </c>
      <c r="F13" s="274"/>
      <c r="G13" s="137">
        <f>SUM(G3:G10)</f>
        <v>64332</v>
      </c>
      <c r="H13" s="453">
        <f>SUM(H3:H12)</f>
        <v>61990.724999999999</v>
      </c>
      <c r="I13" s="11">
        <f>H13-C13</f>
        <v>-2941.2750000000015</v>
      </c>
      <c r="J13" s="69">
        <f>I13/C13</f>
        <v>-4.5297773054888212E-2</v>
      </c>
    </row>
    <row r="14" spans="1:10" x14ac:dyDescent="0.2">
      <c r="C14" s="53"/>
      <c r="D14" s="53"/>
      <c r="E14" s="53"/>
    </row>
    <row r="15" spans="1:10" x14ac:dyDescent="0.2">
      <c r="C15" s="53"/>
      <c r="D15" s="54"/>
      <c r="E15" s="53"/>
    </row>
    <row r="18" spans="10:10" x14ac:dyDescent="0.2">
      <c r="J18" s="5" t="s">
        <v>1</v>
      </c>
    </row>
  </sheetData>
  <pageMargins left="0.75" right="0.75" top="1" bottom="1" header="0.5" footer="0.5"/>
  <pageSetup scale="85" fitToHeight="0" orientation="landscape" r:id="rId1"/>
  <headerFooter alignWithMargins="0">
    <oddFooter>&amp;L&amp;A&amp;C&amp;D &amp;T&amp;R&amp;P of&amp;N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85568-A458-4F2D-A426-45946B447BC5}">
  <sheetPr>
    <pageSetUpPr fitToPage="1"/>
  </sheetPr>
  <dimension ref="A1:Q48"/>
  <sheetViews>
    <sheetView topLeftCell="A12" zoomScaleNormal="100" workbookViewId="0">
      <selection activeCell="I41" sqref="I41"/>
    </sheetView>
  </sheetViews>
  <sheetFormatPr defaultRowHeight="12.75" x14ac:dyDescent="0.2"/>
  <cols>
    <col min="1" max="1" width="39.85546875" customWidth="1"/>
    <col min="2" max="2" width="13.85546875" customWidth="1"/>
    <col min="3" max="3" width="17.85546875" customWidth="1"/>
    <col min="4" max="4" width="13.85546875" customWidth="1"/>
    <col min="5" max="6" width="13.85546875" hidden="1" customWidth="1"/>
    <col min="7" max="9" width="13.85546875" customWidth="1"/>
    <col min="10" max="10" width="10.42578125" customWidth="1"/>
    <col min="11" max="11" width="9.5703125" bestFit="1" customWidth="1"/>
    <col min="12" max="12" width="6.7109375" customWidth="1"/>
    <col min="14" max="14" width="28.42578125" customWidth="1"/>
    <col min="15" max="15" width="12.5703125" customWidth="1"/>
  </cols>
  <sheetData>
    <row r="1" spans="1:14" ht="16.5" thickBot="1" x14ac:dyDescent="0.3">
      <c r="A1" s="20" t="s">
        <v>2</v>
      </c>
    </row>
    <row r="2" spans="1:14" s="6" customFormat="1" ht="56.25" x14ac:dyDescent="0.25">
      <c r="A2" s="476" t="s">
        <v>3</v>
      </c>
      <c r="B2" s="477" t="s">
        <v>671</v>
      </c>
      <c r="C2" s="477" t="s">
        <v>672</v>
      </c>
      <c r="D2" s="478" t="s">
        <v>673</v>
      </c>
      <c r="E2" s="513" t="str">
        <f>'[1]Executive 2020'!F1</f>
        <v>2020 Unaudited 09/30/2018</v>
      </c>
      <c r="F2" s="514" t="s">
        <v>4</v>
      </c>
      <c r="G2" s="479" t="s">
        <v>674</v>
      </c>
      <c r="H2" s="515" t="s">
        <v>5</v>
      </c>
      <c r="I2" s="515" t="s">
        <v>694</v>
      </c>
      <c r="J2" s="516" t="s">
        <v>6</v>
      </c>
    </row>
    <row r="3" spans="1:14" x14ac:dyDescent="0.2">
      <c r="A3" s="480" t="s">
        <v>644</v>
      </c>
      <c r="B3" s="12">
        <f>'Executive '!C30</f>
        <v>200559</v>
      </c>
      <c r="C3" s="12">
        <f>'Executive '!D30</f>
        <v>191668.53999999998</v>
      </c>
      <c r="D3" s="12">
        <f>'Executive '!G30</f>
        <v>215559</v>
      </c>
      <c r="E3" s="12">
        <f>'Executive '!H30</f>
        <v>246944.8</v>
      </c>
      <c r="F3" s="12">
        <f>'Executive '!I30</f>
        <v>46385.799999999988</v>
      </c>
      <c r="G3" s="12">
        <f>'Executive '!H30</f>
        <v>246944.8</v>
      </c>
      <c r="H3" s="15">
        <f>G3-D3</f>
        <v>31385.799999999988</v>
      </c>
      <c r="I3" s="68">
        <f>G3-B3</f>
        <v>46385.799999999988</v>
      </c>
      <c r="J3" s="481">
        <f>G3/$G$42*1000</f>
        <v>0.47717954443054517</v>
      </c>
      <c r="K3" s="5"/>
    </row>
    <row r="4" spans="1:14" x14ac:dyDescent="0.2">
      <c r="A4" s="480" t="s">
        <v>645</v>
      </c>
      <c r="B4" s="12">
        <f>'Town Clerk '!C20</f>
        <v>69158</v>
      </c>
      <c r="C4" s="12">
        <f>'Town Clerk '!D20</f>
        <v>59945.890000000014</v>
      </c>
      <c r="D4" s="12">
        <f>'Town Clerk '!G20</f>
        <v>69158</v>
      </c>
      <c r="E4" s="12">
        <f>'Town Clerk '!F20</f>
        <v>0</v>
      </c>
      <c r="F4" s="12">
        <f>'Town Clerk '!G20</f>
        <v>69158</v>
      </c>
      <c r="G4" s="12">
        <f>'Town Clerk '!H20</f>
        <v>93558</v>
      </c>
      <c r="H4" s="15">
        <f>G4-D4</f>
        <v>24400</v>
      </c>
      <c r="I4" s="68">
        <f t="shared" ref="I4:I30" si="0">G4-B4</f>
        <v>24400</v>
      </c>
      <c r="J4" s="481">
        <f t="shared" ref="J4:J29" si="1">G4/$D$42*1000</f>
        <v>0.32075067740058877</v>
      </c>
      <c r="K4" s="5"/>
    </row>
    <row r="5" spans="1:14" x14ac:dyDescent="0.2">
      <c r="A5" s="480" t="s">
        <v>646</v>
      </c>
      <c r="B5" s="12">
        <f>'Finance-Tax Collecting '!C19</f>
        <v>63083</v>
      </c>
      <c r="C5" s="12">
        <f>'Finance-Tax Collecting '!D19</f>
        <v>52530.02</v>
      </c>
      <c r="D5" s="12">
        <f>'Finance-Tax Collecting '!I19</f>
        <v>63083</v>
      </c>
      <c r="E5" s="12">
        <f>'Finance-Tax Collecting '!F19</f>
        <v>0</v>
      </c>
      <c r="F5" s="12">
        <f>'Finance-Tax Collecting '!G19</f>
        <v>0</v>
      </c>
      <c r="G5" s="12">
        <f>'Finance-Tax Collecting '!J19</f>
        <v>72480</v>
      </c>
      <c r="H5" s="15">
        <f t="shared" ref="H5:H30" si="2">G5-D5</f>
        <v>9397</v>
      </c>
      <c r="I5" s="68">
        <f t="shared" si="0"/>
        <v>9397</v>
      </c>
      <c r="J5" s="481">
        <f t="shared" si="1"/>
        <v>0.2484876664528386</v>
      </c>
      <c r="K5" s="5"/>
    </row>
    <row r="6" spans="1:14" x14ac:dyDescent="0.2">
      <c r="A6" s="480" t="s">
        <v>647</v>
      </c>
      <c r="B6" s="12">
        <f>'Real Property Appr'!C13</f>
        <v>69920</v>
      </c>
      <c r="C6" s="12">
        <f>'Real Property Appr'!D13</f>
        <v>79269.98000000001</v>
      </c>
      <c r="D6" s="12">
        <f>'Real Property Appr'!E13</f>
        <v>69920</v>
      </c>
      <c r="E6" s="12">
        <f>'Real Property Appr'!F13</f>
        <v>82109</v>
      </c>
      <c r="F6" s="12">
        <f>'Real Property Appr'!G13</f>
        <v>12189</v>
      </c>
      <c r="G6" s="12">
        <f>'Real Property Appr'!F13</f>
        <v>82109</v>
      </c>
      <c r="H6" s="15">
        <f t="shared" si="2"/>
        <v>12189</v>
      </c>
      <c r="I6" s="68">
        <f t="shared" si="0"/>
        <v>12189</v>
      </c>
      <c r="J6" s="481">
        <f t="shared" si="1"/>
        <v>0.2814993626486772</v>
      </c>
      <c r="K6" s="5"/>
    </row>
    <row r="7" spans="1:14" x14ac:dyDescent="0.2">
      <c r="A7" s="480" t="s">
        <v>140</v>
      </c>
      <c r="B7" s="12">
        <f>Legal!C8</f>
        <v>20000</v>
      </c>
      <c r="C7" s="12">
        <f>Legal!D8</f>
        <v>22791.35</v>
      </c>
      <c r="D7" s="12">
        <f>Legal!G8</f>
        <v>20000</v>
      </c>
      <c r="E7" s="12">
        <f>Legal!F8</f>
        <v>0</v>
      </c>
      <c r="F7" s="12">
        <f>Legal!G8</f>
        <v>20000</v>
      </c>
      <c r="G7" s="12">
        <f>Legal!H8</f>
        <v>30000</v>
      </c>
      <c r="H7" s="15">
        <f t="shared" si="2"/>
        <v>10000</v>
      </c>
      <c r="I7" s="68">
        <f t="shared" si="0"/>
        <v>10000</v>
      </c>
      <c r="J7" s="481">
        <f t="shared" si="1"/>
        <v>0.10285085531988353</v>
      </c>
    </row>
    <row r="8" spans="1:14" x14ac:dyDescent="0.2">
      <c r="A8" s="480" t="s">
        <v>648</v>
      </c>
      <c r="B8" s="12">
        <f>'Planning Zoning '!C17</f>
        <v>41893</v>
      </c>
      <c r="C8" s="12">
        <f>'Planning Zoning '!D17</f>
        <v>36664.360000000008</v>
      </c>
      <c r="D8" s="12">
        <f>'Planning Zoning '!G17</f>
        <v>41893</v>
      </c>
      <c r="E8" s="12">
        <f>'Planning Zoning '!H17</f>
        <v>46590.724999999999</v>
      </c>
      <c r="F8" s="12">
        <f>'Planning Zoning '!I17</f>
        <v>4697.7249999999985</v>
      </c>
      <c r="G8" s="12">
        <f>'Planning Zoning '!H17</f>
        <v>46590.724999999999</v>
      </c>
      <c r="H8" s="15">
        <f t="shared" si="2"/>
        <v>4697.7249999999985</v>
      </c>
      <c r="I8" s="68">
        <f t="shared" si="0"/>
        <v>4697.7249999999985</v>
      </c>
      <c r="J8" s="481">
        <f t="shared" si="1"/>
        <v>0.159729863874116</v>
      </c>
      <c r="K8" s="5"/>
    </row>
    <row r="9" spans="1:14" x14ac:dyDescent="0.2">
      <c r="A9" s="480" t="s">
        <v>649</v>
      </c>
      <c r="B9" s="12">
        <f>'General Buildings'!C21</f>
        <v>128750</v>
      </c>
      <c r="C9" s="12">
        <f>'General Buildings'!D21</f>
        <v>118671.78</v>
      </c>
      <c r="D9" s="12">
        <f>'General Buildings'!G21</f>
        <v>123750</v>
      </c>
      <c r="E9" s="12">
        <f>'General Buildings'!F21</f>
        <v>0</v>
      </c>
      <c r="F9" s="12">
        <f>'General Buildings'!G21</f>
        <v>123750</v>
      </c>
      <c r="G9" s="12">
        <f>'General Buildings'!H21</f>
        <v>83500</v>
      </c>
      <c r="H9" s="15">
        <f t="shared" si="2"/>
        <v>-40250</v>
      </c>
      <c r="I9" s="68">
        <f t="shared" si="0"/>
        <v>-45250</v>
      </c>
      <c r="J9" s="481">
        <f t="shared" si="1"/>
        <v>0.2862682139736758</v>
      </c>
      <c r="K9" s="5"/>
    </row>
    <row r="10" spans="1:14" x14ac:dyDescent="0.2">
      <c r="A10" s="480" t="s">
        <v>621</v>
      </c>
      <c r="B10" s="12">
        <f>'Cemeteries '!$C$12</f>
        <v>16990</v>
      </c>
      <c r="C10" s="12">
        <f>'Cemeteries '!D12</f>
        <v>13248.69</v>
      </c>
      <c r="D10" s="12">
        <f>'Cemeteries '!$G$12</f>
        <v>16990</v>
      </c>
      <c r="E10" s="12">
        <f>'Cemeteries '!$C$12</f>
        <v>16990</v>
      </c>
      <c r="F10" s="12">
        <f>'Cemeteries '!$C$12</f>
        <v>16990</v>
      </c>
      <c r="G10" s="12">
        <f>'Cemeteries '!$H$12</f>
        <v>21372.5</v>
      </c>
      <c r="H10" s="15">
        <f t="shared" si="2"/>
        <v>4382.5</v>
      </c>
      <c r="I10" s="68">
        <f t="shared" si="0"/>
        <v>4382.5</v>
      </c>
      <c r="J10" s="481">
        <f t="shared" si="1"/>
        <v>7.3272663510807023E-2</v>
      </c>
      <c r="K10" s="5"/>
    </row>
    <row r="11" spans="1:14" x14ac:dyDescent="0.2">
      <c r="A11" s="480" t="s">
        <v>191</v>
      </c>
      <c r="B11" s="14">
        <f>'Adv-Reg-Prop.Liab-Oth Gov '!C10</f>
        <v>365058.36</v>
      </c>
      <c r="C11" s="14">
        <f>'Adv-Reg-Prop.Liab-Oth Gov '!D10</f>
        <v>279356.57</v>
      </c>
      <c r="D11" s="14">
        <f>'Adv-Reg-Prop.Liab-Oth Gov '!E10</f>
        <v>365058.36</v>
      </c>
      <c r="E11" s="14">
        <f>'Adv-Reg-Prop.Liab-Oth Gov '!F10</f>
        <v>408915.25</v>
      </c>
      <c r="F11" s="14">
        <f>'Adv-Reg-Prop.Liab-Oth Gov '!G10</f>
        <v>43856.890000000014</v>
      </c>
      <c r="G11" s="14">
        <f>'Adv-Reg-Prop.Liab-Oth Gov '!F10</f>
        <v>408915.25</v>
      </c>
      <c r="H11" s="15">
        <f t="shared" si="2"/>
        <v>43856.890000000014</v>
      </c>
      <c r="I11" s="68">
        <f t="shared" si="0"/>
        <v>43856.890000000014</v>
      </c>
      <c r="J11" s="481">
        <f t="shared" si="1"/>
        <v>1.4019094405281334</v>
      </c>
      <c r="K11" s="5"/>
    </row>
    <row r="12" spans="1:14" x14ac:dyDescent="0.2">
      <c r="A12" s="480" t="s">
        <v>198</v>
      </c>
      <c r="B12" s="12">
        <f>'Adv-Reg-Prop.Liab-Oth Gov '!C19</f>
        <v>30412</v>
      </c>
      <c r="C12" s="12">
        <f>'Adv-Reg-Prop.Liab-Oth Gov '!D19</f>
        <v>31684.36</v>
      </c>
      <c r="D12" s="12">
        <f>'Adv-Reg-Prop.Liab-Oth Gov '!E19</f>
        <v>15412</v>
      </c>
      <c r="E12" s="12">
        <f>'Adv-Reg-Prop.Liab-Oth Gov '!F19</f>
        <v>15878.98</v>
      </c>
      <c r="F12" s="12">
        <f>'Adv-Reg-Prop.Liab-Oth Gov '!G19</f>
        <v>-14533.02</v>
      </c>
      <c r="G12" s="12">
        <f>'Adv-Reg-Prop.Liab-Oth Gov '!F19</f>
        <v>15878.98</v>
      </c>
      <c r="H12" s="15">
        <f t="shared" si="2"/>
        <v>466.97999999999956</v>
      </c>
      <c r="I12" s="68">
        <f t="shared" si="0"/>
        <v>-14533.02</v>
      </c>
      <c r="J12" s="481">
        <f t="shared" si="1"/>
        <v>5.4438889153577467E-2</v>
      </c>
      <c r="K12" s="5"/>
      <c r="M12" s="27"/>
      <c r="N12" s="27"/>
    </row>
    <row r="13" spans="1:14" x14ac:dyDescent="0.2">
      <c r="A13" s="480" t="s">
        <v>205</v>
      </c>
      <c r="B13" s="12">
        <f>'Adv-Reg-Prop.Liab-Oth Gov '!C24</f>
        <v>2200</v>
      </c>
      <c r="C13" s="12">
        <f>'Adv-Reg-Prop.Liab-Oth Gov '!D24</f>
        <v>472.5</v>
      </c>
      <c r="D13" s="12">
        <f>'Adv-Reg-Prop.Liab-Oth Gov '!E24</f>
        <v>2200</v>
      </c>
      <c r="E13" s="12">
        <f>'Adv-Reg-Prop.Liab-Oth Gov '!F24</f>
        <v>2000</v>
      </c>
      <c r="F13" s="12">
        <f>'Adv-Reg-Prop.Liab-Oth Gov '!G24</f>
        <v>-200</v>
      </c>
      <c r="G13" s="12">
        <f>'Adv-Reg-Prop.Liab-Oth Gov '!F24</f>
        <v>2000</v>
      </c>
      <c r="H13" s="15">
        <f t="shared" si="2"/>
        <v>-200</v>
      </c>
      <c r="I13" s="68">
        <f t="shared" si="0"/>
        <v>-200</v>
      </c>
      <c r="J13" s="481">
        <f t="shared" si="1"/>
        <v>6.8567236879922347E-3</v>
      </c>
      <c r="K13" s="17"/>
      <c r="L13" s="18"/>
      <c r="N13" s="27"/>
    </row>
    <row r="14" spans="1:14" x14ac:dyDescent="0.2">
      <c r="A14" s="480" t="s">
        <v>212</v>
      </c>
      <c r="B14" s="12">
        <f>'Police '!C30</f>
        <v>592530</v>
      </c>
      <c r="C14" s="12">
        <f>'Police '!D30</f>
        <v>484938.83999999997</v>
      </c>
      <c r="D14" s="12">
        <f>'Police '!G30</f>
        <v>592530</v>
      </c>
      <c r="E14" s="12">
        <f>'Police '!F30</f>
        <v>0</v>
      </c>
      <c r="F14" s="12">
        <f>'Police '!G30</f>
        <v>592530</v>
      </c>
      <c r="G14" s="12">
        <f>'Police '!H30</f>
        <v>636093.24</v>
      </c>
      <c r="H14" s="15">
        <f t="shared" si="2"/>
        <v>43563.239999999991</v>
      </c>
      <c r="I14" s="68">
        <f t="shared" si="0"/>
        <v>43563.239999999991</v>
      </c>
      <c r="J14" s="481">
        <f t="shared" si="1"/>
        <v>2.1807577932398652</v>
      </c>
      <c r="K14" s="5"/>
      <c r="M14" s="27"/>
    </row>
    <row r="15" spans="1:14" x14ac:dyDescent="0.2">
      <c r="A15" s="480" t="s">
        <v>268</v>
      </c>
      <c r="B15" s="12">
        <f>'Dispatch-BLD INSPECTION '!C4</f>
        <v>60000</v>
      </c>
      <c r="C15" s="12">
        <f>'Dispatch-BLD INSPECTION '!D4</f>
        <v>62406.5</v>
      </c>
      <c r="D15" s="12">
        <f>'Dispatch-BLD INSPECTION '!G4</f>
        <v>60000</v>
      </c>
      <c r="E15" s="12">
        <f>'Dispatch-BLD INSPECTION '!F4</f>
        <v>0</v>
      </c>
      <c r="F15" s="12">
        <f>'Dispatch-BLD INSPECTION '!G4</f>
        <v>60000</v>
      </c>
      <c r="G15" s="12">
        <f>'Dispatch-BLD INSPECTION '!H4</f>
        <v>65000</v>
      </c>
      <c r="H15" s="15">
        <f t="shared" si="2"/>
        <v>5000</v>
      </c>
      <c r="I15" s="68">
        <f t="shared" si="0"/>
        <v>5000</v>
      </c>
      <c r="J15" s="481">
        <f t="shared" si="1"/>
        <v>0.22284351985974762</v>
      </c>
      <c r="K15" s="5"/>
      <c r="M15" s="27"/>
    </row>
    <row r="16" spans="1:14" x14ac:dyDescent="0.2">
      <c r="A16" s="480" t="s">
        <v>241</v>
      </c>
      <c r="B16" s="12">
        <f>'Fire '!C28</f>
        <v>199947</v>
      </c>
      <c r="C16" s="12">
        <f>'Fire '!D28</f>
        <v>203676.25000000006</v>
      </c>
      <c r="D16" s="12">
        <f>'Fire '!G28</f>
        <v>199947</v>
      </c>
      <c r="E16" s="12">
        <f>'Fire '!F28</f>
        <v>0</v>
      </c>
      <c r="F16" s="12">
        <f>'Fire '!G28</f>
        <v>199947</v>
      </c>
      <c r="G16" s="12">
        <f>'Fire '!H28</f>
        <v>175000</v>
      </c>
      <c r="H16" s="15">
        <f t="shared" si="2"/>
        <v>-24947</v>
      </c>
      <c r="I16" s="68">
        <f t="shared" si="0"/>
        <v>-24947</v>
      </c>
      <c r="J16" s="481">
        <f t="shared" si="1"/>
        <v>0.59996332269932051</v>
      </c>
      <c r="K16" s="5"/>
    </row>
    <row r="17" spans="1:17" x14ac:dyDescent="0.2">
      <c r="A17" s="480" t="s">
        <v>274</v>
      </c>
      <c r="B17" s="12">
        <f>'Dispatch-BLD INSPECTION '!C16</f>
        <v>28364</v>
      </c>
      <c r="C17" s="12">
        <f>'Dispatch-BLD INSPECTION '!D16</f>
        <v>22176.270000000004</v>
      </c>
      <c r="D17" s="12">
        <f>'Dispatch-BLD INSPECTION '!G16</f>
        <v>28364</v>
      </c>
      <c r="E17" s="12">
        <f>'Dispatch-BLD INSPECTION '!F16</f>
        <v>0</v>
      </c>
      <c r="F17" s="12">
        <f>'Dispatch-BLD INSPECTION '!G16</f>
        <v>28364</v>
      </c>
      <c r="G17" s="12">
        <f>'Dispatch-BLD INSPECTION '!H16</f>
        <v>29744.3</v>
      </c>
      <c r="H17" s="15">
        <f t="shared" si="2"/>
        <v>1380.2999999999993</v>
      </c>
      <c r="I17" s="68">
        <f t="shared" si="0"/>
        <v>1380.2999999999993</v>
      </c>
      <c r="J17" s="481">
        <f t="shared" si="1"/>
        <v>0.10197422319637373</v>
      </c>
      <c r="K17" s="5"/>
    </row>
    <row r="18" spans="1:17" x14ac:dyDescent="0.2">
      <c r="A18" s="480" t="s">
        <v>286</v>
      </c>
      <c r="B18" s="12">
        <f>'Hwy '!C59</f>
        <v>850976.34</v>
      </c>
      <c r="C18" s="12">
        <f>'Hwy '!D59</f>
        <v>817812.96000000008</v>
      </c>
      <c r="D18" s="12">
        <f>'Hwy '!G59</f>
        <v>850976.34</v>
      </c>
      <c r="E18" s="12">
        <f>'Hwy '!F59</f>
        <v>0</v>
      </c>
      <c r="F18" s="12">
        <f>'Hwy '!G59</f>
        <v>850976.34</v>
      </c>
      <c r="G18" s="12">
        <f>'Hwy '!H59</f>
        <v>875199.49</v>
      </c>
      <c r="H18" s="15">
        <f t="shared" si="2"/>
        <v>24223.150000000023</v>
      </c>
      <c r="I18" s="68">
        <f t="shared" si="0"/>
        <v>24223.150000000023</v>
      </c>
      <c r="J18" s="481">
        <f t="shared" si="1"/>
        <v>3.0005005374008613</v>
      </c>
      <c r="K18" s="5"/>
      <c r="N18" s="30"/>
    </row>
    <row r="19" spans="1:17" x14ac:dyDescent="0.2">
      <c r="A19" s="480" t="s">
        <v>355</v>
      </c>
      <c r="B19" s="12">
        <f>' St Lighting'!C4</f>
        <v>15000</v>
      </c>
      <c r="C19" s="12">
        <f>' St Lighting'!D4</f>
        <v>14635.08</v>
      </c>
      <c r="D19" s="12">
        <f>' St Lighting'!G4</f>
        <v>15000</v>
      </c>
      <c r="E19" s="12">
        <f>' St Lighting'!F4</f>
        <v>0</v>
      </c>
      <c r="F19" s="12">
        <f>' St Lighting'!G4</f>
        <v>15000</v>
      </c>
      <c r="G19" s="12">
        <f>' St Lighting'!H4</f>
        <v>15000</v>
      </c>
      <c r="H19" s="15">
        <f t="shared" si="2"/>
        <v>0</v>
      </c>
      <c r="I19" s="68">
        <f t="shared" si="0"/>
        <v>0</v>
      </c>
      <c r="J19" s="481">
        <f t="shared" si="1"/>
        <v>5.1425427659941764E-2</v>
      </c>
    </row>
    <row r="20" spans="1:17" x14ac:dyDescent="0.2">
      <c r="A20" s="480" t="s">
        <v>8</v>
      </c>
      <c r="B20" s="12">
        <f>'Ambulance GF '!C14</f>
        <v>75057</v>
      </c>
      <c r="C20" s="12">
        <f>'Ambulance GF '!D14</f>
        <v>77713.22</v>
      </c>
      <c r="D20" s="12">
        <f>'Ambulance GF '!G14</f>
        <v>75057</v>
      </c>
      <c r="E20" s="12">
        <f>'Ambulance GF '!F14</f>
        <v>0</v>
      </c>
      <c r="F20" s="12">
        <f>'Ambulance GF '!G14</f>
        <v>75057</v>
      </c>
      <c r="G20" s="12">
        <f>'Ambulance GF '!H14</f>
        <v>117000</v>
      </c>
      <c r="H20" s="15">
        <f t="shared" si="2"/>
        <v>41943</v>
      </c>
      <c r="I20" s="68">
        <f t="shared" si="0"/>
        <v>41943</v>
      </c>
      <c r="J20" s="481">
        <f t="shared" si="1"/>
        <v>0.40111833574754574</v>
      </c>
      <c r="K20" s="5"/>
    </row>
    <row r="21" spans="1:17" x14ac:dyDescent="0.2">
      <c r="A21" s="480" t="s">
        <v>9</v>
      </c>
      <c r="B21" s="12">
        <f>'Ambulance GF '!C22</f>
        <v>500</v>
      </c>
      <c r="C21" s="12">
        <f>'Ambulance GF '!D22</f>
        <v>0</v>
      </c>
      <c r="D21" s="12">
        <f>'Ambulance GF '!G22</f>
        <v>500</v>
      </c>
      <c r="E21" s="12">
        <f>'Ambulance GF '!F22</f>
        <v>0</v>
      </c>
      <c r="F21" s="12">
        <f>'Ambulance GF '!G22</f>
        <v>500</v>
      </c>
      <c r="G21" s="12">
        <f>'Ambulance GF '!H22</f>
        <v>500</v>
      </c>
      <c r="H21" s="15">
        <f t="shared" si="2"/>
        <v>0</v>
      </c>
      <c r="I21" s="68">
        <f t="shared" si="0"/>
        <v>0</v>
      </c>
      <c r="J21" s="481">
        <f t="shared" si="1"/>
        <v>1.7141809219980587E-3</v>
      </c>
    </row>
    <row r="22" spans="1:17" x14ac:dyDescent="0.2">
      <c r="A22" s="480" t="s">
        <v>10</v>
      </c>
      <c r="B22" s="12">
        <f>'Library '!C5</f>
        <v>180200</v>
      </c>
      <c r="C22" s="12">
        <f>'Library '!D5</f>
        <v>180200</v>
      </c>
      <c r="D22" s="12">
        <f>'Library '!G5</f>
        <v>180200</v>
      </c>
      <c r="E22" s="12">
        <f>'Library '!F5</f>
        <v>0</v>
      </c>
      <c r="F22" s="12">
        <f>'Library '!G5</f>
        <v>180200</v>
      </c>
      <c r="G22" s="12">
        <f>'Library '!H5</f>
        <v>190500</v>
      </c>
      <c r="H22" s="15">
        <f t="shared" si="2"/>
        <v>10300</v>
      </c>
      <c r="I22" s="68">
        <f t="shared" si="0"/>
        <v>10300</v>
      </c>
      <c r="J22" s="481">
        <f>G22/$D$42*1000</f>
        <v>0.6531029312812604</v>
      </c>
      <c r="K22" s="5"/>
    </row>
    <row r="23" spans="1:17" x14ac:dyDescent="0.2">
      <c r="A23" s="480" t="s">
        <v>11</v>
      </c>
      <c r="B23" s="12">
        <f>'CULTURE-CONS COMM '!C10</f>
        <v>1120</v>
      </c>
      <c r="C23" s="12">
        <f>'CULTURE-CONS COMM '!D10</f>
        <v>1120</v>
      </c>
      <c r="D23" s="12">
        <f>'CULTURE-CONS COMM '!G10</f>
        <v>1120</v>
      </c>
      <c r="E23" s="12">
        <f>'CULTURE-CONS COMM '!F10</f>
        <v>0</v>
      </c>
      <c r="F23" s="12">
        <f>'CULTURE-CONS COMM '!G10</f>
        <v>1120</v>
      </c>
      <c r="G23" s="12">
        <f>'CULTURE-CONS COMM '!H10</f>
        <v>1120</v>
      </c>
      <c r="H23" s="15">
        <f t="shared" si="2"/>
        <v>0</v>
      </c>
      <c r="I23" s="68">
        <f t="shared" si="0"/>
        <v>0</v>
      </c>
      <c r="J23" s="481">
        <f t="shared" si="1"/>
        <v>3.8397652652756515E-3</v>
      </c>
    </row>
    <row r="24" spans="1:17" x14ac:dyDescent="0.2">
      <c r="A24" s="480" t="s">
        <v>417</v>
      </c>
      <c r="B24" s="14">
        <f>'Debt Service GF'!C8</f>
        <v>53816</v>
      </c>
      <c r="C24" s="14">
        <f>'Debt Service GF'!D8</f>
        <v>53731.83</v>
      </c>
      <c r="D24" s="14">
        <f>'Debt Service GF'!G8</f>
        <v>53050</v>
      </c>
      <c r="E24" s="14">
        <f>'Debt Service GF'!F8</f>
        <v>0</v>
      </c>
      <c r="F24" s="14">
        <f>'Debt Service GF'!G8</f>
        <v>53050</v>
      </c>
      <c r="G24" s="14">
        <f>'Debt Service GF'!H8</f>
        <v>53050</v>
      </c>
      <c r="H24" s="15">
        <f t="shared" si="2"/>
        <v>0</v>
      </c>
      <c r="I24" s="68">
        <f t="shared" si="0"/>
        <v>-766</v>
      </c>
      <c r="J24" s="481">
        <f t="shared" si="1"/>
        <v>0.18187459582399404</v>
      </c>
    </row>
    <row r="25" spans="1:17" x14ac:dyDescent="0.2">
      <c r="A25" s="480" t="s">
        <v>12</v>
      </c>
      <c r="B25" s="12">
        <f>'Debt Service GF'!C20</f>
        <v>20000</v>
      </c>
      <c r="C25" s="12">
        <f>'Debt Service GF'!D20</f>
        <v>0</v>
      </c>
      <c r="D25" s="12">
        <f>'Debt Service GF'!G20</f>
        <v>20000</v>
      </c>
      <c r="E25" s="12">
        <f>'Debt Service GF'!F20</f>
        <v>0</v>
      </c>
      <c r="F25" s="12">
        <f>'Debt Service GF'!G20</f>
        <v>20000</v>
      </c>
      <c r="G25" s="12">
        <f>'Debt Service GF'!H20</f>
        <v>20000</v>
      </c>
      <c r="H25" s="15">
        <f t="shared" si="2"/>
        <v>0</v>
      </c>
      <c r="I25" s="68">
        <f t="shared" si="0"/>
        <v>0</v>
      </c>
      <c r="J25" s="481">
        <f t="shared" si="1"/>
        <v>6.8567236879922347E-2</v>
      </c>
    </row>
    <row r="26" spans="1:17" ht="15.75" hidden="1" x14ac:dyDescent="0.25">
      <c r="A26" s="480" t="s">
        <v>650</v>
      </c>
      <c r="B26" s="11"/>
      <c r="C26" s="12"/>
      <c r="D26" s="7"/>
      <c r="E26" s="13"/>
      <c r="F26" s="14"/>
      <c r="G26" s="11"/>
      <c r="H26" s="15">
        <f t="shared" si="2"/>
        <v>0</v>
      </c>
      <c r="I26" s="68">
        <f t="shared" si="0"/>
        <v>0</v>
      </c>
      <c r="J26" s="481">
        <f t="shared" si="1"/>
        <v>0</v>
      </c>
    </row>
    <row r="27" spans="1:17" x14ac:dyDescent="0.2">
      <c r="A27" s="480" t="s">
        <v>651</v>
      </c>
      <c r="B27" s="12">
        <f>Health!C8</f>
        <v>10212</v>
      </c>
      <c r="C27" s="12">
        <f>Health!D8</f>
        <v>3523.88</v>
      </c>
      <c r="D27" s="12">
        <f>Health!G8</f>
        <v>10212</v>
      </c>
      <c r="E27" s="12">
        <f>Health!F8</f>
        <v>0</v>
      </c>
      <c r="F27" s="12">
        <f>Health!G8</f>
        <v>10212</v>
      </c>
      <c r="G27" s="12">
        <f>Health!H8</f>
        <v>5906</v>
      </c>
      <c r="H27" s="15">
        <f t="shared" si="2"/>
        <v>-4306</v>
      </c>
      <c r="I27" s="68">
        <f t="shared" si="0"/>
        <v>-4306</v>
      </c>
      <c r="J27" s="481">
        <f t="shared" si="1"/>
        <v>2.0247905050641071E-2</v>
      </c>
    </row>
    <row r="28" spans="1:17" x14ac:dyDescent="0.2">
      <c r="A28" s="480" t="s">
        <v>371</v>
      </c>
      <c r="B28" s="12">
        <f>'Direct Assistance'!C13</f>
        <v>64932</v>
      </c>
      <c r="C28" s="12">
        <f>'Direct Assistance'!D13</f>
        <v>60645.3</v>
      </c>
      <c r="D28" s="12">
        <f>'Direct Assistance'!G13</f>
        <v>64332</v>
      </c>
      <c r="E28" s="12">
        <f>'Direct Assistance'!F13</f>
        <v>0</v>
      </c>
      <c r="F28" s="12">
        <f>'Direct Assistance'!G13</f>
        <v>64332</v>
      </c>
      <c r="G28" s="12">
        <f>'Direct Assistance'!H13</f>
        <v>61990.724999999999</v>
      </c>
      <c r="H28" s="15">
        <f t="shared" si="2"/>
        <v>-2341.2750000000015</v>
      </c>
      <c r="I28" s="68">
        <f t="shared" si="0"/>
        <v>-2941.2750000000015</v>
      </c>
      <c r="J28" s="481">
        <f t="shared" si="1"/>
        <v>0.21252663627165622</v>
      </c>
      <c r="K28" s="5"/>
    </row>
    <row r="29" spans="1:17" ht="15.75" hidden="1" x14ac:dyDescent="0.25">
      <c r="A29" s="480" t="s">
        <v>652</v>
      </c>
      <c r="B29" s="11"/>
      <c r="C29" s="12"/>
      <c r="D29" s="7"/>
      <c r="E29" s="13"/>
      <c r="F29" s="14"/>
      <c r="G29" s="11"/>
      <c r="H29" s="15">
        <f t="shared" si="2"/>
        <v>0</v>
      </c>
      <c r="I29" s="68">
        <f t="shared" si="0"/>
        <v>0</v>
      </c>
      <c r="J29" s="481">
        <f t="shared" si="1"/>
        <v>0</v>
      </c>
    </row>
    <row r="30" spans="1:17" x14ac:dyDescent="0.2">
      <c r="A30" s="480" t="s">
        <v>653</v>
      </c>
      <c r="B30" s="12">
        <f>'Parks '!C18</f>
        <v>209542.04</v>
      </c>
      <c r="C30" s="12">
        <f>'Parks '!D18</f>
        <v>173518.54000000007</v>
      </c>
      <c r="D30" s="12">
        <f>'Parks '!G18</f>
        <v>209542.04</v>
      </c>
      <c r="E30" s="12">
        <f>'Parks '!F18</f>
        <v>0</v>
      </c>
      <c r="F30" s="12">
        <f>'Parks '!G18</f>
        <v>209542.04</v>
      </c>
      <c r="G30" s="12">
        <f>'Parks '!H18</f>
        <v>233521</v>
      </c>
      <c r="H30" s="15">
        <f t="shared" si="2"/>
        <v>23978.959999999992</v>
      </c>
      <c r="I30" s="68">
        <f t="shared" si="0"/>
        <v>23978.959999999992</v>
      </c>
      <c r="J30" s="481">
        <f>G30/$D$42*1000</f>
        <v>0.80059448617181739</v>
      </c>
      <c r="K30" s="5"/>
    </row>
    <row r="31" spans="1:17" s="20" customFormat="1" ht="16.5" thickBot="1" x14ac:dyDescent="0.3">
      <c r="A31" s="482" t="s">
        <v>13</v>
      </c>
      <c r="B31" s="483">
        <f>SUM(B3:B30)</f>
        <v>3370219.7399999998</v>
      </c>
      <c r="C31" s="483">
        <f>SUM(C3:C30)</f>
        <v>3042402.71</v>
      </c>
      <c r="D31" s="483">
        <f t="shared" ref="D31:F31" si="3">SUM(D3:D30)</f>
        <v>3363853.7399999998</v>
      </c>
      <c r="E31" s="483">
        <f t="shared" si="3"/>
        <v>819428.75499999989</v>
      </c>
      <c r="F31" s="483">
        <f t="shared" si="3"/>
        <v>2683124.7749999999</v>
      </c>
      <c r="G31" s="484">
        <f>SUM(G3:G30)</f>
        <v>3582974.0100000002</v>
      </c>
      <c r="H31" s="483">
        <f>SUM(H3:H30)</f>
        <v>219120.27000000002</v>
      </c>
      <c r="I31" s="483">
        <f>SUM(I3:I30)</f>
        <v>212754.27000000002</v>
      </c>
      <c r="J31" s="517">
        <f>SUM(J3:J30)</f>
        <v>11.914294798451058</v>
      </c>
      <c r="L31" s="21"/>
      <c r="M31" s="21"/>
      <c r="N31" s="538"/>
      <c r="O31" s="21"/>
    </row>
    <row r="32" spans="1:17" ht="15" customHeight="1" thickBot="1" x14ac:dyDescent="0.3">
      <c r="A32" s="5"/>
      <c r="C32" s="460"/>
      <c r="D32" s="22"/>
      <c r="E32" s="22"/>
      <c r="F32" s="22"/>
      <c r="G32" s="23"/>
      <c r="H32" s="471"/>
      <c r="I32" s="472"/>
      <c r="K32" t="s">
        <v>1</v>
      </c>
      <c r="M32" s="21"/>
      <c r="N32" s="21"/>
      <c r="O32" s="21"/>
      <c r="P32" s="21"/>
      <c r="Q32" s="21"/>
    </row>
    <row r="33" spans="1:14" s="20" customFormat="1" ht="16.5" thickBot="1" x14ac:dyDescent="0.3">
      <c r="A33" s="485" t="s">
        <v>15</v>
      </c>
      <c r="B33" s="486">
        <f>B31</f>
        <v>3370219.7399999998</v>
      </c>
      <c r="C33" s="486">
        <f t="shared" ref="C33:G33" si="4">C31</f>
        <v>3042402.71</v>
      </c>
      <c r="D33" s="486">
        <f t="shared" si="4"/>
        <v>3363853.7399999998</v>
      </c>
      <c r="E33" s="486">
        <f t="shared" si="4"/>
        <v>819428.75499999989</v>
      </c>
      <c r="F33" s="486">
        <f t="shared" si="4"/>
        <v>2683124.7749999999</v>
      </c>
      <c r="G33" s="487">
        <f t="shared" si="4"/>
        <v>3582974.0100000002</v>
      </c>
      <c r="H33" s="27"/>
      <c r="I33" s="27"/>
      <c r="N33" s="469"/>
    </row>
    <row r="34" spans="1:14" s="20" customFormat="1" ht="17.25" customHeight="1" thickBot="1" x14ac:dyDescent="0.3">
      <c r="A34" s="475"/>
      <c r="B34" s="26"/>
      <c r="C34" s="471"/>
      <c r="E34" s="473"/>
      <c r="H34" s="27"/>
      <c r="I34" s="27"/>
      <c r="K34" s="26"/>
      <c r="N34" s="469"/>
    </row>
    <row r="35" spans="1:14" s="20" customFormat="1" ht="16.5" thickBot="1" x14ac:dyDescent="0.3">
      <c r="A35" s="485" t="s">
        <v>16</v>
      </c>
      <c r="B35" s="488">
        <f>'Revenue est. 2023'!C93</f>
        <v>1099589</v>
      </c>
      <c r="C35" s="488">
        <f>'Revenue est. 2023'!D93</f>
        <v>1340632.8299999998</v>
      </c>
      <c r="D35" s="489">
        <v>1062580</v>
      </c>
      <c r="E35" s="490"/>
      <c r="F35" s="490"/>
      <c r="G35" s="491">
        <f>'Revenue est. 2023'!F93</f>
        <v>1018630</v>
      </c>
      <c r="H35" s="27"/>
      <c r="I35" s="27"/>
      <c r="N35" s="469"/>
    </row>
    <row r="36" spans="1:14" s="20" customFormat="1" ht="16.5" thickBot="1" x14ac:dyDescent="0.3">
      <c r="A36" s="6"/>
      <c r="B36" s="474"/>
      <c r="C36" s="26"/>
      <c r="D36" s="26"/>
      <c r="N36" s="469"/>
    </row>
    <row r="37" spans="1:14" s="20" customFormat="1" ht="15.75" x14ac:dyDescent="0.25">
      <c r="A37" s="492" t="s">
        <v>17</v>
      </c>
      <c r="B37" s="493">
        <f>B33-B35</f>
        <v>2270630.7399999998</v>
      </c>
      <c r="C37" s="493"/>
      <c r="D37" s="493">
        <f>D33-D35</f>
        <v>2301273.7399999998</v>
      </c>
      <c r="E37" s="494"/>
      <c r="F37" s="494"/>
      <c r="G37" s="495">
        <f>G33-G35</f>
        <v>2564344.0100000002</v>
      </c>
      <c r="N37" s="470"/>
    </row>
    <row r="38" spans="1:14" s="20" customFormat="1" ht="15.75" x14ac:dyDescent="0.25">
      <c r="A38" s="496" t="s">
        <v>18</v>
      </c>
      <c r="B38" s="13">
        <v>95500</v>
      </c>
      <c r="C38" s="8"/>
      <c r="D38" s="13">
        <v>95500</v>
      </c>
      <c r="E38" s="8" t="s">
        <v>19</v>
      </c>
      <c r="F38" s="8"/>
      <c r="G38" s="497">
        <v>95500</v>
      </c>
      <c r="N38" s="470"/>
    </row>
    <row r="39" spans="1:14" s="20" customFormat="1" ht="15.75" x14ac:dyDescent="0.25">
      <c r="A39" s="496" t="s">
        <v>20</v>
      </c>
      <c r="B39" s="13">
        <v>276262</v>
      </c>
      <c r="C39" s="8"/>
      <c r="D39" s="13">
        <v>200000</v>
      </c>
      <c r="E39" s="8" t="s">
        <v>21</v>
      </c>
      <c r="F39" s="8"/>
      <c r="G39" s="497">
        <v>200000</v>
      </c>
    </row>
    <row r="40" spans="1:14" s="20" customFormat="1" ht="16.5" thickBot="1" x14ac:dyDescent="0.3">
      <c r="A40" s="498" t="s">
        <v>22</v>
      </c>
      <c r="B40" s="483">
        <f>B37+B38+B39</f>
        <v>2642392.7399999998</v>
      </c>
      <c r="C40" s="483"/>
      <c r="D40" s="483">
        <f>D37+D38+D39</f>
        <v>2596773.7399999998</v>
      </c>
      <c r="E40" s="499"/>
      <c r="F40" s="499"/>
      <c r="G40" s="500">
        <f>G37+G38+G39</f>
        <v>2859844.0100000002</v>
      </c>
      <c r="H40" s="26"/>
    </row>
    <row r="41" spans="1:14" s="20" customFormat="1" ht="16.5" thickBot="1" x14ac:dyDescent="0.3">
      <c r="B41" s="26"/>
      <c r="D41" s="26"/>
    </row>
    <row r="42" spans="1:14" s="20" customFormat="1" ht="16.5" thickBot="1" x14ac:dyDescent="0.3">
      <c r="A42" s="485" t="s">
        <v>23</v>
      </c>
      <c r="B42" s="486">
        <v>291684497</v>
      </c>
      <c r="C42" s="501"/>
      <c r="D42" s="486">
        <v>291684497</v>
      </c>
      <c r="E42" s="501" t="s">
        <v>24</v>
      </c>
      <c r="F42" s="501">
        <v>277502024</v>
      </c>
      <c r="G42" s="487">
        <v>517509191</v>
      </c>
    </row>
    <row r="43" spans="1:14" s="20" customFormat="1" ht="16.5" thickBot="1" x14ac:dyDescent="0.3">
      <c r="A43" s="6"/>
      <c r="B43" s="29"/>
      <c r="G43" s="29"/>
    </row>
    <row r="44" spans="1:14" ht="13.5" customHeight="1" x14ac:dyDescent="0.2">
      <c r="A44" s="502" t="s">
        <v>25</v>
      </c>
      <c r="B44" s="503"/>
      <c r="C44" s="504"/>
      <c r="D44" s="504"/>
      <c r="E44" s="504">
        <f>D44-B44</f>
        <v>0</v>
      </c>
      <c r="F44" s="505"/>
      <c r="G44" s="506">
        <f>G40/G42*1000</f>
        <v>5.5261704714341979</v>
      </c>
      <c r="I44" s="30"/>
    </row>
    <row r="45" spans="1:14" x14ac:dyDescent="0.2">
      <c r="A45" s="507" t="s">
        <v>26</v>
      </c>
      <c r="B45" s="7"/>
      <c r="C45" s="7"/>
      <c r="D45" s="539">
        <v>513650</v>
      </c>
      <c r="E45" s="7"/>
      <c r="F45" s="7"/>
      <c r="G45" s="508">
        <f>D45/G42*1000</f>
        <v>0.99254275853044716</v>
      </c>
      <c r="J45">
        <f>J42/D42*1000</f>
        <v>0</v>
      </c>
    </row>
    <row r="46" spans="1:14" x14ac:dyDescent="0.2">
      <c r="A46" s="507" t="s">
        <v>27</v>
      </c>
      <c r="B46" s="7"/>
      <c r="C46" s="7"/>
      <c r="D46" s="539">
        <v>26968</v>
      </c>
      <c r="E46" s="7"/>
      <c r="F46" s="7"/>
      <c r="G46" s="508">
        <f>D46/G42*1000</f>
        <v>5.2111151780490791E-2</v>
      </c>
    </row>
    <row r="47" spans="1:14" ht="13.5" thickBot="1" x14ac:dyDescent="0.25">
      <c r="A47" s="509" t="s">
        <v>28</v>
      </c>
      <c r="B47" s="510"/>
      <c r="C47" s="511"/>
      <c r="D47" s="511"/>
      <c r="E47" s="511"/>
      <c r="F47" s="511"/>
      <c r="G47" s="512">
        <f>SUM(G44:G46)</f>
        <v>6.5708243817451351</v>
      </c>
      <c r="J47">
        <f>243.6*J45</f>
        <v>0</v>
      </c>
    </row>
    <row r="48" spans="1:14" x14ac:dyDescent="0.2">
      <c r="D48" s="30"/>
    </row>
  </sheetData>
  <pageMargins left="0.5" right="0.5" top="0" bottom="0" header="0" footer="0"/>
  <pageSetup scale="82" orientation="landscape" cellComments="asDisplayed" r:id="rId1"/>
  <headerFooter alignWithMargins="0">
    <oddFooter>&amp;L&amp;A&amp;C&amp;P of 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ADDA5-1561-4719-BABA-AE3C0D56D896}">
  <sheetPr>
    <pageSetUpPr fitToPage="1"/>
  </sheetPr>
  <dimension ref="A1:L23"/>
  <sheetViews>
    <sheetView zoomScaleNormal="100" zoomScaleSheetLayoutView="85" workbookViewId="0">
      <selection activeCell="B27" sqref="B27"/>
    </sheetView>
  </sheetViews>
  <sheetFormatPr defaultRowHeight="12.75" x14ac:dyDescent="0.2"/>
  <cols>
    <col min="1" max="1" width="14.28515625" bestFit="1" customWidth="1"/>
    <col min="2" max="2" width="45.5703125" bestFit="1" customWidth="1"/>
    <col min="3" max="3" width="16.7109375" style="96" customWidth="1"/>
    <col min="4" max="4" width="16.7109375" style="5" customWidth="1"/>
    <col min="5" max="5" width="16.7109375" style="5" hidden="1" customWidth="1"/>
    <col min="6" max="6" width="12.42578125" hidden="1" customWidth="1"/>
    <col min="7" max="7" width="12.42578125" customWidth="1"/>
    <col min="8" max="8" width="13.28515625" style="55" bestFit="1" customWidth="1"/>
    <col min="9" max="9" width="11.7109375" customWidth="1"/>
    <col min="10" max="10" width="9.5703125" customWidth="1"/>
  </cols>
  <sheetData>
    <row r="1" spans="1:12" ht="58.5" customHeight="1" x14ac:dyDescent="0.2">
      <c r="A1" s="276"/>
      <c r="B1" s="58" t="s">
        <v>379</v>
      </c>
      <c r="C1" s="141" t="s">
        <v>671</v>
      </c>
      <c r="D1" s="141" t="s">
        <v>672</v>
      </c>
      <c r="E1" s="59">
        <f>'[1]Welfare 2020'!E1</f>
        <v>0</v>
      </c>
      <c r="F1" s="60" t="str">
        <f>'[1]Welfare 2020'!F1</f>
        <v>Comments, Changes
&amp; Adjustments</v>
      </c>
      <c r="G1" s="59" t="s">
        <v>673</v>
      </c>
      <c r="H1" s="33" t="s">
        <v>674</v>
      </c>
      <c r="I1" s="270" t="s">
        <v>32</v>
      </c>
      <c r="J1" s="33" t="s">
        <v>33</v>
      </c>
    </row>
    <row r="2" spans="1:12" ht="15.75" x14ac:dyDescent="0.2">
      <c r="A2" s="277" t="s">
        <v>380</v>
      </c>
      <c r="B2" s="277" t="s">
        <v>381</v>
      </c>
      <c r="C2" s="230"/>
      <c r="D2" s="62"/>
      <c r="E2" s="62"/>
      <c r="F2" s="7"/>
      <c r="G2" s="40"/>
      <c r="H2" s="38"/>
      <c r="I2" s="40"/>
      <c r="J2" s="40"/>
    </row>
    <row r="3" spans="1:12" x14ac:dyDescent="0.2">
      <c r="A3" s="157" t="s">
        <v>37</v>
      </c>
      <c r="B3" s="42" t="s">
        <v>382</v>
      </c>
      <c r="C3" s="455">
        <v>50000</v>
      </c>
      <c r="D3" s="65">
        <v>38973.75</v>
      </c>
      <c r="E3" s="65"/>
      <c r="F3" s="9"/>
      <c r="G3" s="455">
        <v>50000</v>
      </c>
      <c r="H3" s="455">
        <v>58000</v>
      </c>
      <c r="I3" s="19">
        <f t="shared" ref="I3:I17" si="0">H3-C3</f>
        <v>8000</v>
      </c>
      <c r="J3" s="45">
        <f t="shared" ref="J3:J17" si="1">I3/C3</f>
        <v>0.16</v>
      </c>
    </row>
    <row r="4" spans="1:12" x14ac:dyDescent="0.2">
      <c r="A4" s="157" t="s">
        <v>154</v>
      </c>
      <c r="B4" s="42" t="s">
        <v>383</v>
      </c>
      <c r="C4" s="456">
        <v>46935.040000000001</v>
      </c>
      <c r="D4" s="65">
        <v>46058.85</v>
      </c>
      <c r="E4" s="65"/>
      <c r="F4" s="168"/>
      <c r="G4" s="456">
        <v>46935.040000000001</v>
      </c>
      <c r="H4" s="456">
        <v>49000</v>
      </c>
      <c r="I4" s="19">
        <f t="shared" si="0"/>
        <v>2064.9599999999991</v>
      </c>
      <c r="J4" s="45">
        <f t="shared" si="1"/>
        <v>4.399612741354858E-2</v>
      </c>
      <c r="L4" s="18"/>
    </row>
    <row r="5" spans="1:12" x14ac:dyDescent="0.2">
      <c r="A5" s="157" t="s">
        <v>43</v>
      </c>
      <c r="B5" s="42" t="s">
        <v>95</v>
      </c>
      <c r="C5" s="455">
        <v>7500</v>
      </c>
      <c r="D5" s="65">
        <v>6401.07</v>
      </c>
      <c r="E5" s="65"/>
      <c r="F5" s="9"/>
      <c r="G5" s="455">
        <v>7500</v>
      </c>
      <c r="H5" s="455">
        <v>8339</v>
      </c>
      <c r="I5" s="19">
        <f t="shared" si="0"/>
        <v>839</v>
      </c>
      <c r="J5" s="45">
        <f t="shared" si="1"/>
        <v>0.11186666666666667</v>
      </c>
      <c r="K5" s="53"/>
    </row>
    <row r="6" spans="1:12" x14ac:dyDescent="0.2">
      <c r="A6" s="157" t="s">
        <v>45</v>
      </c>
      <c r="B6" s="42" t="s">
        <v>46</v>
      </c>
      <c r="C6" s="455">
        <v>6599</v>
      </c>
      <c r="D6" s="65">
        <v>5740.9</v>
      </c>
      <c r="E6" s="65"/>
      <c r="F6" s="9"/>
      <c r="G6" s="455">
        <v>6599</v>
      </c>
      <c r="H6" s="455">
        <v>6630</v>
      </c>
      <c r="I6" s="19">
        <f t="shared" si="0"/>
        <v>31</v>
      </c>
      <c r="J6" s="45">
        <f t="shared" si="1"/>
        <v>4.6976814668889229E-3</v>
      </c>
    </row>
    <row r="7" spans="1:12" x14ac:dyDescent="0.2">
      <c r="A7" s="157" t="s">
        <v>184</v>
      </c>
      <c r="B7" s="73" t="s">
        <v>608</v>
      </c>
      <c r="C7" s="455">
        <v>0</v>
      </c>
      <c r="D7" s="65">
        <v>0</v>
      </c>
      <c r="E7" s="65"/>
      <c r="F7" s="9"/>
      <c r="G7" s="455">
        <v>0</v>
      </c>
      <c r="H7" s="455">
        <v>0</v>
      </c>
      <c r="I7" s="19">
        <f t="shared" si="0"/>
        <v>0</v>
      </c>
      <c r="J7" s="45" t="e">
        <f t="shared" si="1"/>
        <v>#DIV/0!</v>
      </c>
    </row>
    <row r="8" spans="1:12" x14ac:dyDescent="0.2">
      <c r="A8" s="157" t="s">
        <v>384</v>
      </c>
      <c r="B8" s="73" t="s">
        <v>385</v>
      </c>
      <c r="C8" s="455">
        <v>55000</v>
      </c>
      <c r="D8" s="65">
        <v>41919.03</v>
      </c>
      <c r="E8" s="65"/>
      <c r="F8" s="9"/>
      <c r="G8" s="455">
        <v>55000</v>
      </c>
      <c r="H8" s="455">
        <v>68000</v>
      </c>
      <c r="I8" s="19">
        <f t="shared" si="0"/>
        <v>13000</v>
      </c>
      <c r="J8" s="45">
        <f t="shared" si="1"/>
        <v>0.23636363636363636</v>
      </c>
    </row>
    <row r="9" spans="1:12" x14ac:dyDescent="0.2">
      <c r="A9" s="157" t="s">
        <v>386</v>
      </c>
      <c r="B9" s="73" t="s">
        <v>387</v>
      </c>
      <c r="C9" s="455">
        <v>4208</v>
      </c>
      <c r="D9" s="65">
        <v>3207.04</v>
      </c>
      <c r="E9" s="65"/>
      <c r="F9" s="9"/>
      <c r="G9" s="455">
        <v>4208</v>
      </c>
      <c r="H9" s="455">
        <v>5202</v>
      </c>
      <c r="I9" s="19">
        <f t="shared" si="0"/>
        <v>994</v>
      </c>
      <c r="J9" s="45">
        <f t="shared" si="1"/>
        <v>0.23621673003802282</v>
      </c>
    </row>
    <row r="10" spans="1:12" x14ac:dyDescent="0.2">
      <c r="A10" s="157" t="s">
        <v>388</v>
      </c>
      <c r="B10" s="73" t="s">
        <v>389</v>
      </c>
      <c r="C10" s="455">
        <v>15000</v>
      </c>
      <c r="D10" s="65">
        <v>15566.1</v>
      </c>
      <c r="E10" s="65"/>
      <c r="F10" s="9"/>
      <c r="G10" s="455">
        <v>15000</v>
      </c>
      <c r="H10" s="455">
        <v>15000</v>
      </c>
      <c r="I10" s="19">
        <f t="shared" si="0"/>
        <v>0</v>
      </c>
      <c r="J10" s="45">
        <f t="shared" si="1"/>
        <v>0</v>
      </c>
    </row>
    <row r="11" spans="1:12" x14ac:dyDescent="0.2">
      <c r="A11" s="157" t="s">
        <v>390</v>
      </c>
      <c r="B11" s="73" t="s">
        <v>391</v>
      </c>
      <c r="C11" s="455">
        <v>5000</v>
      </c>
      <c r="D11" s="65">
        <v>3484.92</v>
      </c>
      <c r="E11" s="65"/>
      <c r="F11" s="9"/>
      <c r="G11" s="455">
        <v>5000</v>
      </c>
      <c r="H11" s="455">
        <v>5000</v>
      </c>
      <c r="I11" s="19">
        <f t="shared" si="0"/>
        <v>0</v>
      </c>
      <c r="J11" s="45">
        <f t="shared" si="1"/>
        <v>0</v>
      </c>
    </row>
    <row r="12" spans="1:12" x14ac:dyDescent="0.2">
      <c r="A12" s="157" t="s">
        <v>392</v>
      </c>
      <c r="B12" s="73" t="s">
        <v>393</v>
      </c>
      <c r="C12" s="455">
        <v>5000</v>
      </c>
      <c r="D12" s="65">
        <v>1422.25</v>
      </c>
      <c r="E12" s="65"/>
      <c r="F12" s="9"/>
      <c r="G12" s="455">
        <v>5000</v>
      </c>
      <c r="H12" s="455">
        <v>5000</v>
      </c>
      <c r="I12" s="19">
        <f t="shared" si="0"/>
        <v>0</v>
      </c>
      <c r="J12" s="45">
        <f t="shared" si="1"/>
        <v>0</v>
      </c>
    </row>
    <row r="13" spans="1:12" x14ac:dyDescent="0.2">
      <c r="A13" s="157" t="s">
        <v>394</v>
      </c>
      <c r="B13" s="73" t="s">
        <v>395</v>
      </c>
      <c r="C13" s="455">
        <v>8000</v>
      </c>
      <c r="D13" s="65">
        <v>5224.91</v>
      </c>
      <c r="E13" s="65"/>
      <c r="F13" s="9"/>
      <c r="G13" s="455">
        <v>8000</v>
      </c>
      <c r="H13" s="455">
        <v>8000</v>
      </c>
      <c r="I13" s="19">
        <f t="shared" si="0"/>
        <v>0</v>
      </c>
      <c r="J13" s="45">
        <f t="shared" si="1"/>
        <v>0</v>
      </c>
    </row>
    <row r="14" spans="1:12" x14ac:dyDescent="0.2">
      <c r="A14" s="157" t="s">
        <v>396</v>
      </c>
      <c r="B14" s="73" t="s">
        <v>397</v>
      </c>
      <c r="C14" s="455">
        <v>500</v>
      </c>
      <c r="D14" s="65">
        <v>381.89</v>
      </c>
      <c r="E14" s="65"/>
      <c r="F14" s="9"/>
      <c r="G14" s="455">
        <v>500</v>
      </c>
      <c r="H14" s="455">
        <v>500</v>
      </c>
      <c r="I14" s="19">
        <f t="shared" si="0"/>
        <v>0</v>
      </c>
      <c r="J14" s="45">
        <f t="shared" si="1"/>
        <v>0</v>
      </c>
    </row>
    <row r="15" spans="1:12" x14ac:dyDescent="0.2">
      <c r="A15" s="157" t="s">
        <v>398</v>
      </c>
      <c r="B15" s="73" t="s">
        <v>399</v>
      </c>
      <c r="C15" s="455">
        <v>5000</v>
      </c>
      <c r="D15" s="65">
        <v>3997.79</v>
      </c>
      <c r="E15" s="65"/>
      <c r="F15" s="9"/>
      <c r="G15" s="455">
        <v>5000</v>
      </c>
      <c r="H15" s="455">
        <v>4000</v>
      </c>
      <c r="I15" s="19">
        <f t="shared" si="0"/>
        <v>-1000</v>
      </c>
      <c r="J15" s="45">
        <f t="shared" si="1"/>
        <v>-0.2</v>
      </c>
    </row>
    <row r="16" spans="1:12" x14ac:dyDescent="0.2">
      <c r="A16" s="157" t="s">
        <v>400</v>
      </c>
      <c r="B16" s="73" t="s">
        <v>401</v>
      </c>
      <c r="C16" s="455">
        <v>800</v>
      </c>
      <c r="D16" s="65">
        <v>1140.04</v>
      </c>
      <c r="E16" s="65"/>
      <c r="F16" s="9"/>
      <c r="G16" s="455">
        <v>800</v>
      </c>
      <c r="H16" s="455">
        <v>850</v>
      </c>
      <c r="I16" s="19">
        <f t="shared" si="0"/>
        <v>50</v>
      </c>
      <c r="J16" s="45">
        <f t="shared" si="1"/>
        <v>6.25E-2</v>
      </c>
    </row>
    <row r="17" spans="1:10" x14ac:dyDescent="0.2">
      <c r="A17" s="157" t="s">
        <v>402</v>
      </c>
      <c r="B17" s="73" t="s">
        <v>403</v>
      </c>
      <c r="C17" s="455">
        <v>0</v>
      </c>
      <c r="D17" s="65"/>
      <c r="E17" s="65"/>
      <c r="F17" s="9"/>
      <c r="G17" s="455">
        <v>0</v>
      </c>
      <c r="H17" s="455">
        <v>0</v>
      </c>
      <c r="I17" s="19">
        <f t="shared" si="0"/>
        <v>0</v>
      </c>
      <c r="J17" s="45" t="e">
        <f t="shared" si="1"/>
        <v>#DIV/0!</v>
      </c>
    </row>
    <row r="18" spans="1:10" ht="15.75" x14ac:dyDescent="0.2">
      <c r="A18" s="36" t="s">
        <v>83</v>
      </c>
      <c r="B18" s="36" t="s">
        <v>404</v>
      </c>
      <c r="C18" s="50">
        <f>SUM(C3:C17)</f>
        <v>209542.04</v>
      </c>
      <c r="D18" s="50">
        <f>SUM(D3:D17)</f>
        <v>173518.54000000007</v>
      </c>
      <c r="E18" s="74">
        <f t="shared" ref="E18:F18" si="2">SUM(E3:E16)</f>
        <v>0</v>
      </c>
      <c r="F18" s="74">
        <f t="shared" si="2"/>
        <v>0</v>
      </c>
      <c r="G18" s="278">
        <f>SUM(G3:G17)</f>
        <v>209542.04</v>
      </c>
      <c r="H18" s="74">
        <f>SUM(H3:H17)</f>
        <v>233521</v>
      </c>
      <c r="I18" s="19">
        <f t="shared" ref="I18" si="3">H18-C18</f>
        <v>23978.959999999992</v>
      </c>
      <c r="J18" s="45">
        <f t="shared" ref="J18" si="4">I18/C18</f>
        <v>0.1144350794714034</v>
      </c>
    </row>
    <row r="19" spans="1:10" x14ac:dyDescent="0.2">
      <c r="B19" s="279"/>
      <c r="C19" s="280"/>
      <c r="D19" s="53"/>
      <c r="E19" s="53"/>
      <c r="H19" s="129"/>
    </row>
    <row r="20" spans="1:10" x14ac:dyDescent="0.2">
      <c r="B20" s="279"/>
      <c r="C20" s="280"/>
      <c r="D20" s="54"/>
      <c r="E20" s="53"/>
      <c r="H20" s="129"/>
      <c r="I20" s="203"/>
    </row>
    <row r="21" spans="1:10" x14ac:dyDescent="0.2">
      <c r="B21" s="279"/>
      <c r="C21" s="280"/>
      <c r="D21" s="53"/>
      <c r="E21" s="53"/>
    </row>
    <row r="22" spans="1:10" x14ac:dyDescent="0.2">
      <c r="C22" s="247"/>
      <c r="D22" s="76"/>
      <c r="E22" s="76"/>
      <c r="H22" s="56"/>
    </row>
    <row r="23" spans="1:10" x14ac:dyDescent="0.2">
      <c r="C23" s="151"/>
      <c r="H23" s="56"/>
    </row>
  </sheetData>
  <sortState xmlns:xlrd2="http://schemas.microsoft.com/office/spreadsheetml/2017/richdata2" ref="A3:J17">
    <sortCondition ref="A3:A17"/>
  </sortState>
  <pageMargins left="0.75" right="0.75" top="1" bottom="1" header="0.5" footer="0.5"/>
  <pageSetup scale="88" orientation="landscape" r:id="rId1"/>
  <headerFooter alignWithMargins="0">
    <oddFooter>&amp;L&amp;A&amp;C&amp;D &amp;T&amp;R&amp;P of &amp;N</oddFooter>
  </headerFooter>
  <rowBreaks count="1" manualBreakCount="1">
    <brk id="5" max="9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8110-1DA1-4C3C-9A90-4ECBB97C6086}">
  <sheetPr>
    <pageSetUpPr fitToPage="1"/>
  </sheetPr>
  <dimension ref="A1:J8"/>
  <sheetViews>
    <sheetView topLeftCell="B12" zoomScaleNormal="100" workbookViewId="0">
      <selection activeCell="H4" sqref="H4"/>
    </sheetView>
  </sheetViews>
  <sheetFormatPr defaultRowHeight="12.75" x14ac:dyDescent="0.2"/>
  <cols>
    <col min="1" max="1" width="21.7109375" customWidth="1"/>
    <col min="2" max="2" width="50.140625" customWidth="1"/>
    <col min="3" max="4" width="17.140625" customWidth="1"/>
    <col min="5" max="5" width="17.140625" hidden="1" customWidth="1"/>
    <col min="6" max="6" width="43.7109375" hidden="1" customWidth="1"/>
    <col min="7" max="7" width="10.42578125" customWidth="1"/>
    <col min="8" max="8" width="14.28515625" bestFit="1" customWidth="1"/>
    <col min="9" max="9" width="11.42578125" customWidth="1"/>
    <col min="10" max="10" width="10.140625" customWidth="1"/>
  </cols>
  <sheetData>
    <row r="1" spans="1:10" ht="49.5" customHeight="1" x14ac:dyDescent="0.2">
      <c r="A1" s="117"/>
      <c r="B1" s="281"/>
      <c r="C1" s="141" t="s">
        <v>623</v>
      </c>
      <c r="D1" s="141" t="s">
        <v>626</v>
      </c>
      <c r="E1" s="141">
        <f>'[1]Parks 2020'!E1</f>
        <v>0</v>
      </c>
      <c r="F1" s="119" t="s">
        <v>405</v>
      </c>
      <c r="G1" s="33" t="s">
        <v>624</v>
      </c>
      <c r="H1" s="33" t="s">
        <v>625</v>
      </c>
      <c r="I1" s="33" t="s">
        <v>32</v>
      </c>
      <c r="J1" s="33" t="s">
        <v>33</v>
      </c>
    </row>
    <row r="2" spans="1:10" ht="15.75" x14ac:dyDescent="0.2">
      <c r="A2" s="282" t="s">
        <v>406</v>
      </c>
      <c r="B2" s="36" t="s">
        <v>407</v>
      </c>
      <c r="C2" s="37"/>
      <c r="D2" s="37"/>
      <c r="E2" s="37"/>
      <c r="F2" s="7"/>
      <c r="G2" s="40"/>
      <c r="H2" s="40"/>
      <c r="I2" s="40"/>
      <c r="J2" s="40"/>
    </row>
    <row r="3" spans="1:10" x14ac:dyDescent="0.2">
      <c r="A3" s="157" t="s">
        <v>100</v>
      </c>
      <c r="B3" s="42" t="s">
        <v>408</v>
      </c>
      <c r="C3" s="28">
        <v>180200</v>
      </c>
      <c r="D3" s="28">
        <v>180200</v>
      </c>
      <c r="E3" s="28"/>
      <c r="F3" s="9"/>
      <c r="G3" s="28">
        <v>180200</v>
      </c>
      <c r="H3" s="28">
        <v>190500</v>
      </c>
      <c r="I3" s="11">
        <f>H3-C3</f>
        <v>10300</v>
      </c>
      <c r="J3" s="69">
        <f>I3/C3</f>
        <v>5.7158712541620423E-2</v>
      </c>
    </row>
    <row r="4" spans="1:10" x14ac:dyDescent="0.2">
      <c r="A4" s="157" t="s">
        <v>409</v>
      </c>
      <c r="B4" s="42" t="s">
        <v>410</v>
      </c>
      <c r="C4" s="28"/>
      <c r="D4" s="28"/>
      <c r="E4" s="28"/>
      <c r="F4" s="9"/>
      <c r="G4" s="9"/>
      <c r="H4" s="9"/>
      <c r="I4" s="11">
        <f>H4-C4</f>
        <v>0</v>
      </c>
      <c r="J4" s="69"/>
    </row>
    <row r="5" spans="1:10" ht="15.75" x14ac:dyDescent="0.25">
      <c r="A5" s="36" t="s">
        <v>83</v>
      </c>
      <c r="B5" s="36" t="s">
        <v>10</v>
      </c>
      <c r="C5" s="13">
        <f t="shared" ref="C5:H5" si="0">SUM(C3:C4)</f>
        <v>180200</v>
      </c>
      <c r="D5" s="13">
        <f t="shared" si="0"/>
        <v>180200</v>
      </c>
      <c r="E5" s="13">
        <f t="shared" si="0"/>
        <v>0</v>
      </c>
      <c r="F5" s="13">
        <f t="shared" si="0"/>
        <v>0</v>
      </c>
      <c r="G5" s="13">
        <f t="shared" si="0"/>
        <v>180200</v>
      </c>
      <c r="H5" s="13">
        <f t="shared" si="0"/>
        <v>190500</v>
      </c>
      <c r="I5" s="11">
        <f>H5-C5</f>
        <v>10300</v>
      </c>
      <c r="J5" s="69">
        <f>I5/C5</f>
        <v>5.7158712541620423E-2</v>
      </c>
    </row>
    <row r="6" spans="1:10" x14ac:dyDescent="0.2">
      <c r="C6" s="27"/>
      <c r="D6" s="53"/>
      <c r="E6" s="53"/>
    </row>
    <row r="7" spans="1:10" x14ac:dyDescent="0.2">
      <c r="C7" s="53"/>
      <c r="D7" s="54"/>
      <c r="E7" s="53"/>
    </row>
    <row r="8" spans="1:10" x14ac:dyDescent="0.2">
      <c r="C8" s="53"/>
    </row>
  </sheetData>
  <pageMargins left="0.75" right="0.75" top="1" bottom="1" header="0.5" footer="0.5"/>
  <pageSetup scale="81" fitToHeight="0" orientation="landscape" r:id="rId1"/>
  <headerFooter alignWithMargins="0">
    <oddFooter>&amp;L&amp;A&amp;C&amp;D &amp;T&amp;R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B4CA9-3656-433B-B797-20F4F51C253C}">
  <sheetPr>
    <pageSetUpPr fitToPage="1"/>
  </sheetPr>
  <dimension ref="A1:J27"/>
  <sheetViews>
    <sheetView zoomScaleNormal="100" workbookViewId="0">
      <selection activeCell="B17" sqref="B17"/>
    </sheetView>
  </sheetViews>
  <sheetFormatPr defaultRowHeight="12.75" x14ac:dyDescent="0.2"/>
  <cols>
    <col min="1" max="1" width="9.85546875" bestFit="1" customWidth="1"/>
    <col min="2" max="2" width="50" bestFit="1" customWidth="1"/>
    <col min="3" max="3" width="9.28515625" style="291" customWidth="1"/>
    <col min="4" max="4" width="10" style="130" customWidth="1"/>
    <col min="5" max="5" width="9.28515625" style="130" hidden="1" customWidth="1"/>
    <col min="6" max="6" width="12.5703125" hidden="1" customWidth="1"/>
    <col min="7" max="7" width="10.5703125" customWidth="1"/>
    <col min="8" max="8" width="13.28515625" style="55" bestFit="1" customWidth="1"/>
  </cols>
  <sheetData>
    <row r="1" spans="1:10" ht="45.75" customHeight="1" x14ac:dyDescent="0.2">
      <c r="A1" s="117"/>
      <c r="B1" s="281" t="s">
        <v>1</v>
      </c>
      <c r="C1" s="283" t="s">
        <v>671</v>
      </c>
      <c r="D1" s="283" t="s">
        <v>672</v>
      </c>
      <c r="E1" s="283">
        <f>'[1]Parks 2020'!E1</f>
        <v>0</v>
      </c>
      <c r="F1" s="284" t="str">
        <f>'[1]Parks 2020'!F1</f>
        <v>Comments, Changes
&amp; Adjustments</v>
      </c>
      <c r="G1" s="283" t="s">
        <v>673</v>
      </c>
      <c r="H1" s="219" t="s">
        <v>674</v>
      </c>
      <c r="I1" s="289" t="s">
        <v>32</v>
      </c>
      <c r="J1" s="212" t="s">
        <v>33</v>
      </c>
    </row>
    <row r="2" spans="1:10" ht="15.75" x14ac:dyDescent="0.2">
      <c r="A2" s="35" t="s">
        <v>411</v>
      </c>
      <c r="B2" s="36" t="s">
        <v>412</v>
      </c>
      <c r="C2" s="285"/>
      <c r="D2" s="286"/>
      <c r="E2" s="287"/>
      <c r="F2" s="7"/>
      <c r="G2" s="286"/>
      <c r="H2" s="286"/>
      <c r="I2" s="286"/>
      <c r="J2" s="286"/>
    </row>
    <row r="3" spans="1:10" x14ac:dyDescent="0.2">
      <c r="A3" s="157" t="s">
        <v>100</v>
      </c>
      <c r="B3" s="42" t="s">
        <v>413</v>
      </c>
      <c r="C3" s="43"/>
      <c r="D3" s="65"/>
      <c r="E3" s="288"/>
      <c r="F3" s="10"/>
      <c r="G3" s="10"/>
      <c r="H3" s="94"/>
      <c r="I3" s="11"/>
      <c r="J3" s="436" t="e">
        <f t="shared" ref="J3:J4" si="0">I3/C3</f>
        <v>#DIV/0!</v>
      </c>
    </row>
    <row r="4" spans="1:10" ht="15.75" x14ac:dyDescent="0.2">
      <c r="A4" s="35" t="s">
        <v>83</v>
      </c>
      <c r="B4" s="36" t="s">
        <v>414</v>
      </c>
      <c r="C4" s="50">
        <f>SUM(C3)</f>
        <v>0</v>
      </c>
      <c r="D4" s="50">
        <f>SUM(D3)</f>
        <v>0</v>
      </c>
      <c r="E4" s="50">
        <f>SUM(E3)</f>
        <v>0</v>
      </c>
      <c r="F4" s="11"/>
      <c r="G4" s="50">
        <f>SUM(G3)</f>
        <v>0</v>
      </c>
      <c r="H4" s="50">
        <f>SUM(H3)</f>
        <v>0</v>
      </c>
      <c r="I4" s="11">
        <f t="shared" ref="I4" si="1">H4-C4</f>
        <v>0</v>
      </c>
      <c r="J4" s="436" t="e">
        <f t="shared" si="0"/>
        <v>#DIV/0!</v>
      </c>
    </row>
    <row r="5" spans="1:10" x14ac:dyDescent="0.2">
      <c r="A5" s="7"/>
      <c r="B5" s="7"/>
      <c r="C5" s="43"/>
      <c r="D5" s="65"/>
      <c r="E5" s="65"/>
      <c r="F5" s="7"/>
      <c r="G5" s="7"/>
      <c r="H5" s="16" t="s">
        <v>1</v>
      </c>
      <c r="I5" s="7"/>
      <c r="J5" s="7"/>
    </row>
    <row r="6" spans="1:10" x14ac:dyDescent="0.2">
      <c r="A6" s="7"/>
      <c r="B6" s="7"/>
      <c r="C6" s="94"/>
      <c r="D6" s="7"/>
      <c r="E6" s="7"/>
      <c r="F6" s="7"/>
      <c r="G6" s="7"/>
      <c r="H6" s="94"/>
      <c r="I6" s="7"/>
      <c r="J6" s="7"/>
    </row>
    <row r="7" spans="1:10" ht="39" customHeight="1" x14ac:dyDescent="0.2">
      <c r="A7" s="117"/>
      <c r="B7" s="281"/>
      <c r="C7" s="283" t="str">
        <f>C1</f>
        <v>2023 Budget</v>
      </c>
      <c r="D7" s="283" t="str">
        <f>D1</f>
        <v xml:space="preserve">2023 Unaudited </v>
      </c>
      <c r="E7" s="283">
        <f>E1</f>
        <v>0</v>
      </c>
      <c r="F7" s="60" t="str">
        <f>F1</f>
        <v>Comments, Changes
&amp; Adjustments</v>
      </c>
      <c r="G7" s="283" t="str">
        <f t="shared" ref="G7:H7" si="2">G1</f>
        <v>2024 Default</v>
      </c>
      <c r="H7" s="283" t="str">
        <f t="shared" si="2"/>
        <v>2024 Proposed</v>
      </c>
      <c r="I7" s="289" t="s">
        <v>32</v>
      </c>
      <c r="J7" s="212" t="s">
        <v>33</v>
      </c>
    </row>
    <row r="8" spans="1:10" ht="15.75" x14ac:dyDescent="0.2">
      <c r="A8" s="213" t="s">
        <v>415</v>
      </c>
      <c r="B8" s="36" t="s">
        <v>11</v>
      </c>
      <c r="C8" s="285"/>
      <c r="D8" s="286"/>
      <c r="E8" s="287"/>
      <c r="F8" s="7"/>
      <c r="G8" s="40"/>
      <c r="H8" s="38"/>
      <c r="I8" s="40"/>
      <c r="J8" s="40"/>
    </row>
    <row r="9" spans="1:10" x14ac:dyDescent="0.2">
      <c r="A9" s="157" t="s">
        <v>100</v>
      </c>
      <c r="B9" s="42" t="s">
        <v>416</v>
      </c>
      <c r="C9" s="43">
        <v>1120</v>
      </c>
      <c r="D9" s="65">
        <v>1120</v>
      </c>
      <c r="E9" s="65"/>
      <c r="F9" s="10"/>
      <c r="G9" s="290">
        <v>1120</v>
      </c>
      <c r="H9" s="43">
        <v>1120</v>
      </c>
      <c r="I9" s="11">
        <f>H9-C9</f>
        <v>0</v>
      </c>
      <c r="J9" s="436">
        <f>I9/C9</f>
        <v>0</v>
      </c>
    </row>
    <row r="10" spans="1:10" ht="15.75" x14ac:dyDescent="0.2">
      <c r="A10" s="35" t="s">
        <v>83</v>
      </c>
      <c r="B10" s="36" t="s">
        <v>11</v>
      </c>
      <c r="C10" s="50">
        <f t="shared" ref="C10:H10" si="3">SUM(C9)</f>
        <v>1120</v>
      </c>
      <c r="D10" s="50">
        <f t="shared" si="3"/>
        <v>1120</v>
      </c>
      <c r="E10" s="50">
        <f t="shared" si="3"/>
        <v>0</v>
      </c>
      <c r="F10" s="50">
        <f t="shared" si="3"/>
        <v>0</v>
      </c>
      <c r="G10" s="50">
        <f t="shared" si="3"/>
        <v>1120</v>
      </c>
      <c r="H10" s="50">
        <f t="shared" si="3"/>
        <v>1120</v>
      </c>
      <c r="I10" s="11">
        <f>H10-C10</f>
        <v>0</v>
      </c>
      <c r="J10" s="436">
        <f>I10/C10</f>
        <v>0</v>
      </c>
    </row>
    <row r="11" spans="1:10" x14ac:dyDescent="0.2">
      <c r="C11" s="55"/>
      <c r="D11"/>
      <c r="E11"/>
    </row>
    <row r="12" spans="1:10" x14ac:dyDescent="0.2">
      <c r="C12" s="55"/>
      <c r="D12" s="27"/>
      <c r="E12"/>
    </row>
    <row r="13" spans="1:10" x14ac:dyDescent="0.2">
      <c r="C13" s="55"/>
      <c r="D13"/>
      <c r="E13"/>
    </row>
    <row r="14" spans="1:10" x14ac:dyDescent="0.2">
      <c r="C14" s="55"/>
      <c r="D14"/>
      <c r="E14"/>
    </row>
    <row r="15" spans="1:10" x14ac:dyDescent="0.2">
      <c r="C15" s="55"/>
      <c r="D15"/>
      <c r="E15"/>
    </row>
    <row r="16" spans="1:10" x14ac:dyDescent="0.2">
      <c r="C16" s="55"/>
      <c r="D16"/>
      <c r="E16"/>
    </row>
    <row r="17" spans="3:5" x14ac:dyDescent="0.2">
      <c r="C17" s="55"/>
      <c r="D17"/>
      <c r="E17"/>
    </row>
    <row r="18" spans="3:5" x14ac:dyDescent="0.2">
      <c r="C18" s="55"/>
      <c r="D18"/>
      <c r="E18"/>
    </row>
    <row r="19" spans="3:5" x14ac:dyDescent="0.2">
      <c r="C19" s="55"/>
      <c r="D19"/>
      <c r="E19"/>
    </row>
    <row r="20" spans="3:5" x14ac:dyDescent="0.2">
      <c r="C20" s="55"/>
      <c r="D20"/>
      <c r="E20"/>
    </row>
    <row r="21" spans="3:5" x14ac:dyDescent="0.2">
      <c r="C21" s="55"/>
      <c r="D21"/>
      <c r="E21"/>
    </row>
    <row r="22" spans="3:5" x14ac:dyDescent="0.2">
      <c r="C22" s="55"/>
      <c r="D22"/>
      <c r="E22"/>
    </row>
    <row r="23" spans="3:5" x14ac:dyDescent="0.2">
      <c r="C23" s="55"/>
      <c r="D23"/>
      <c r="E23"/>
    </row>
    <row r="24" spans="3:5" x14ac:dyDescent="0.2">
      <c r="C24" s="55"/>
      <c r="D24"/>
      <c r="E24"/>
    </row>
    <row r="25" spans="3:5" x14ac:dyDescent="0.2">
      <c r="C25" s="55"/>
      <c r="D25"/>
      <c r="E25"/>
    </row>
    <row r="26" spans="3:5" x14ac:dyDescent="0.2">
      <c r="C26" s="55"/>
      <c r="D26"/>
      <c r="E26"/>
    </row>
    <row r="27" spans="3:5" x14ac:dyDescent="0.2">
      <c r="C27" s="55"/>
      <c r="D27"/>
      <c r="E27"/>
    </row>
  </sheetData>
  <pageMargins left="0.75" right="0.75" top="1" bottom="1" header="0.5" footer="0.5"/>
  <pageSetup orientation="landscape" r:id="rId1"/>
  <headerFooter alignWithMargins="0">
    <oddFooter>&amp;L&amp;A&amp;C&amp;D &amp;T&amp;R&amp;P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BB0A6-4251-46AD-841D-0140C2B5D8FD}">
  <sheetPr>
    <pageSetUpPr fitToPage="1"/>
  </sheetPr>
  <dimension ref="A1:L29"/>
  <sheetViews>
    <sheetView topLeftCell="A6" zoomScaleNormal="100" workbookViewId="0">
      <selection activeCell="P19" sqref="P19"/>
    </sheetView>
  </sheetViews>
  <sheetFormatPr defaultRowHeight="12.75" x14ac:dyDescent="0.2"/>
  <cols>
    <col min="1" max="1" width="14.85546875" bestFit="1" customWidth="1"/>
    <col min="2" max="2" width="45.140625" customWidth="1"/>
    <col min="3" max="3" width="11.7109375" style="130" customWidth="1"/>
    <col min="4" max="4" width="10" style="130" customWidth="1"/>
    <col min="5" max="5" width="10" style="130" hidden="1" customWidth="1"/>
    <col min="6" max="6" width="0.140625" customWidth="1"/>
    <col min="7" max="7" width="11.7109375" bestFit="1" customWidth="1"/>
    <col min="8" max="8" width="13.28515625" style="55" bestFit="1" customWidth="1"/>
    <col min="9" max="9" width="9.42578125" customWidth="1"/>
  </cols>
  <sheetData>
    <row r="1" spans="1:12" ht="54" customHeight="1" x14ac:dyDescent="0.2">
      <c r="A1" s="57"/>
      <c r="B1" s="292" t="s">
        <v>417</v>
      </c>
      <c r="C1" s="283" t="s">
        <v>671</v>
      </c>
      <c r="D1" s="283" t="s">
        <v>672</v>
      </c>
      <c r="E1" s="283">
        <f>'[1]CULTURE-CONS COMM 2020'!E1</f>
        <v>0</v>
      </c>
      <c r="F1" s="60" t="str">
        <f>'[1]CULTURE-CONS COMM 2020'!F1</f>
        <v>Comments, Changes
&amp; Adjustments</v>
      </c>
      <c r="G1" s="283" t="s">
        <v>673</v>
      </c>
      <c r="H1" s="212" t="s">
        <v>674</v>
      </c>
      <c r="I1" s="212" t="s">
        <v>32</v>
      </c>
      <c r="J1" s="212" t="s">
        <v>33</v>
      </c>
    </row>
    <row r="2" spans="1:12" ht="15.75" x14ac:dyDescent="0.2">
      <c r="A2" s="259" t="s">
        <v>418</v>
      </c>
      <c r="B2" s="36" t="s">
        <v>417</v>
      </c>
      <c r="C2" s="294"/>
      <c r="D2" s="294"/>
      <c r="E2" s="295"/>
      <c r="F2" s="296"/>
      <c r="G2" s="40"/>
      <c r="H2" s="38"/>
      <c r="I2" s="40"/>
      <c r="J2" s="40"/>
    </row>
    <row r="3" spans="1:12" x14ac:dyDescent="0.2">
      <c r="A3" s="157" t="s">
        <v>239</v>
      </c>
      <c r="B3" s="42" t="s">
        <v>419</v>
      </c>
      <c r="C3" s="43">
        <v>42661</v>
      </c>
      <c r="D3" s="65">
        <v>42577.83</v>
      </c>
      <c r="E3" s="65"/>
      <c r="F3" s="10"/>
      <c r="G3" s="43">
        <v>41895</v>
      </c>
      <c r="H3" s="43">
        <v>41895</v>
      </c>
      <c r="I3" s="11">
        <f t="shared" ref="I3:I8" si="0">H3-C3</f>
        <v>-766</v>
      </c>
      <c r="J3" s="69">
        <f>I3/C3</f>
        <v>-1.7955509716134174E-2</v>
      </c>
    </row>
    <row r="4" spans="1:12" x14ac:dyDescent="0.2">
      <c r="A4" s="157" t="s">
        <v>420</v>
      </c>
      <c r="B4" s="42" t="s">
        <v>421</v>
      </c>
      <c r="C4" s="297"/>
      <c r="D4" s="65"/>
      <c r="E4" s="65"/>
      <c r="F4" s="9"/>
      <c r="G4" s="297"/>
      <c r="H4" s="297"/>
      <c r="I4" s="11">
        <f t="shared" si="0"/>
        <v>0</v>
      </c>
      <c r="J4" s="69" t="e">
        <f>I4/C4</f>
        <v>#DIV/0!</v>
      </c>
    </row>
    <row r="5" spans="1:12" x14ac:dyDescent="0.2">
      <c r="A5" s="157" t="s">
        <v>422</v>
      </c>
      <c r="B5" s="42" t="s">
        <v>423</v>
      </c>
      <c r="C5" s="157"/>
      <c r="D5" s="65"/>
      <c r="E5" s="65"/>
      <c r="F5" s="9"/>
      <c r="G5" s="157"/>
      <c r="H5" s="157"/>
      <c r="I5" s="11">
        <f t="shared" si="0"/>
        <v>0</v>
      </c>
      <c r="J5" s="69"/>
    </row>
    <row r="6" spans="1:12" x14ac:dyDescent="0.2">
      <c r="A6" s="157" t="s">
        <v>424</v>
      </c>
      <c r="B6" s="42" t="s">
        <v>425</v>
      </c>
      <c r="C6" s="298"/>
      <c r="D6" s="65"/>
      <c r="E6" s="65"/>
      <c r="F6" s="9"/>
      <c r="G6" s="298"/>
      <c r="H6" s="298"/>
      <c r="I6" s="11">
        <f t="shared" si="0"/>
        <v>0</v>
      </c>
      <c r="J6" s="69" t="e">
        <f>I6/C6</f>
        <v>#DIV/0!</v>
      </c>
    </row>
    <row r="7" spans="1:12" x14ac:dyDescent="0.2">
      <c r="A7" s="157" t="s">
        <v>426</v>
      </c>
      <c r="B7" s="42" t="s">
        <v>427</v>
      </c>
      <c r="C7" s="43">
        <v>11155</v>
      </c>
      <c r="D7" s="65">
        <v>11154</v>
      </c>
      <c r="E7" s="65"/>
      <c r="F7" s="10"/>
      <c r="G7" s="43">
        <v>11155</v>
      </c>
      <c r="H7" s="43">
        <v>11155</v>
      </c>
      <c r="I7" s="11">
        <f t="shared" si="0"/>
        <v>0</v>
      </c>
      <c r="J7" s="69">
        <f>I7/C7</f>
        <v>0</v>
      </c>
    </row>
    <row r="8" spans="1:12" ht="15.75" x14ac:dyDescent="0.2">
      <c r="A8" s="259" t="s">
        <v>28</v>
      </c>
      <c r="B8" s="36" t="s">
        <v>417</v>
      </c>
      <c r="C8" s="74">
        <f>SUM(C3:C7)</f>
        <v>53816</v>
      </c>
      <c r="D8" s="74">
        <f>SUM(D3:D7)</f>
        <v>53731.83</v>
      </c>
      <c r="E8" s="74"/>
      <c r="F8" s="75"/>
      <c r="G8" s="299">
        <f>SUM(G3:G7)</f>
        <v>53050</v>
      </c>
      <c r="H8" s="299">
        <f>SUM(H3:H7)</f>
        <v>53050</v>
      </c>
      <c r="I8" s="11">
        <f t="shared" si="0"/>
        <v>-766</v>
      </c>
      <c r="J8" s="69">
        <f>I8/C8</f>
        <v>-1.4233685149397948E-2</v>
      </c>
      <c r="L8" s="30"/>
    </row>
    <row r="9" spans="1:12" ht="15.75" x14ac:dyDescent="0.2">
      <c r="A9" s="300"/>
      <c r="B9" s="36"/>
      <c r="C9" s="74"/>
      <c r="D9" s="74"/>
      <c r="E9" s="74"/>
      <c r="F9" s="75"/>
      <c r="G9" s="75"/>
      <c r="H9" s="50"/>
      <c r="I9" s="7"/>
      <c r="J9" s="7"/>
      <c r="L9" s="30"/>
    </row>
    <row r="10" spans="1:12" ht="15.75" x14ac:dyDescent="0.2">
      <c r="A10" s="300"/>
      <c r="B10" s="36"/>
      <c r="C10" s="74"/>
      <c r="D10" s="74"/>
      <c r="E10" s="74"/>
      <c r="F10" s="75"/>
      <c r="G10" s="75"/>
      <c r="H10" s="50"/>
      <c r="I10" s="7"/>
      <c r="J10" s="7"/>
      <c r="L10" s="30"/>
    </row>
    <row r="11" spans="1:12" ht="15.75" x14ac:dyDescent="0.2">
      <c r="A11" s="300"/>
      <c r="B11" s="36"/>
      <c r="C11" s="74"/>
      <c r="D11" s="74"/>
      <c r="E11" s="74"/>
      <c r="F11" s="75"/>
      <c r="G11" s="75"/>
      <c r="H11" s="50"/>
      <c r="I11" s="7"/>
      <c r="J11" s="7"/>
      <c r="L11" s="30"/>
    </row>
    <row r="12" spans="1:12" ht="15.75" customHeight="1" x14ac:dyDescent="0.2">
      <c r="A12" s="300"/>
      <c r="B12" s="36"/>
      <c r="C12" s="74"/>
      <c r="D12" s="74"/>
      <c r="E12" s="74"/>
      <c r="F12" s="75"/>
      <c r="G12" s="75"/>
      <c r="H12" s="50"/>
      <c r="I12" s="7"/>
      <c r="J12" s="7"/>
      <c r="L12" s="30"/>
    </row>
    <row r="13" spans="1:12" ht="9" hidden="1" customHeight="1" x14ac:dyDescent="0.2">
      <c r="A13" s="300"/>
      <c r="B13" s="36"/>
      <c r="C13" s="74"/>
      <c r="D13" s="74"/>
      <c r="E13" s="74"/>
      <c r="F13" s="75"/>
      <c r="G13" s="75"/>
      <c r="H13" s="50"/>
      <c r="I13" s="7"/>
      <c r="J13" s="7"/>
      <c r="L13" s="30"/>
    </row>
    <row r="14" spans="1:12" hidden="1" x14ac:dyDescent="0.2">
      <c r="A14" s="7"/>
      <c r="B14" s="7"/>
      <c r="C14" s="65"/>
      <c r="D14" s="65"/>
      <c r="E14" s="65"/>
      <c r="F14" s="7"/>
      <c r="G14" s="7"/>
      <c r="H14" s="94"/>
      <c r="I14" s="7"/>
      <c r="J14" s="7"/>
    </row>
    <row r="15" spans="1:12" ht="50.25" customHeight="1" x14ac:dyDescent="0.2">
      <c r="A15" s="7"/>
      <c r="B15" s="301" t="s">
        <v>12</v>
      </c>
      <c r="C15" s="293" t="str">
        <f>C1</f>
        <v>2023 Budget</v>
      </c>
      <c r="D15" s="283" t="str">
        <f t="shared" ref="D15:H15" si="1">D1</f>
        <v xml:space="preserve">2023 Unaudited </v>
      </c>
      <c r="E15" s="283">
        <f t="shared" si="1"/>
        <v>0</v>
      </c>
      <c r="F15" s="283" t="str">
        <f t="shared" si="1"/>
        <v>Comments, Changes
&amp; Adjustments</v>
      </c>
      <c r="G15" s="283" t="str">
        <f t="shared" si="1"/>
        <v>2024 Default</v>
      </c>
      <c r="H15" s="283" t="str">
        <f t="shared" si="1"/>
        <v>2024 Proposed</v>
      </c>
      <c r="I15" s="212" t="s">
        <v>32</v>
      </c>
      <c r="J15" s="212" t="s">
        <v>33</v>
      </c>
    </row>
    <row r="16" spans="1:12" ht="15.75" x14ac:dyDescent="0.25">
      <c r="A16" s="259" t="s">
        <v>429</v>
      </c>
      <c r="B16" s="8" t="s">
        <v>12</v>
      </c>
      <c r="C16" s="64"/>
      <c r="D16" s="40"/>
      <c r="E16" s="296"/>
      <c r="F16" s="296"/>
      <c r="G16" s="40"/>
      <c r="H16" s="38"/>
      <c r="I16" s="40"/>
      <c r="J16" s="40"/>
    </row>
    <row r="17" spans="1:10" x14ac:dyDescent="0.2">
      <c r="A17" s="136" t="s">
        <v>100</v>
      </c>
      <c r="B17" s="10" t="s">
        <v>430</v>
      </c>
      <c r="C17" s="302">
        <v>20000</v>
      </c>
      <c r="D17" s="303">
        <v>0</v>
      </c>
      <c r="E17" s="11"/>
      <c r="F17" s="7"/>
      <c r="G17" s="302">
        <v>20000</v>
      </c>
      <c r="H17" s="47">
        <v>20000</v>
      </c>
      <c r="I17" s="232">
        <f>H17-C17</f>
        <v>0</v>
      </c>
      <c r="J17" s="7">
        <f>I17/C17</f>
        <v>0</v>
      </c>
    </row>
    <row r="18" spans="1:10" x14ac:dyDescent="0.2">
      <c r="A18" s="16"/>
      <c r="B18" s="10"/>
      <c r="C18" s="303"/>
      <c r="D18" s="7"/>
      <c r="E18" s="7"/>
      <c r="F18" s="7"/>
      <c r="G18" s="7" t="s">
        <v>656</v>
      </c>
      <c r="H18" s="94"/>
      <c r="I18" s="232">
        <f>H18-C18</f>
        <v>0</v>
      </c>
      <c r="J18" s="7"/>
    </row>
    <row r="19" spans="1:10" x14ac:dyDescent="0.2">
      <c r="A19" s="16"/>
      <c r="B19" s="10"/>
      <c r="C19" s="303"/>
      <c r="D19" s="303"/>
      <c r="E19" s="7"/>
      <c r="F19" s="7"/>
      <c r="G19" s="7"/>
      <c r="H19" s="94"/>
      <c r="I19" s="232">
        <f>H19-C19</f>
        <v>0</v>
      </c>
      <c r="J19" s="7"/>
    </row>
    <row r="20" spans="1:10" ht="15.75" x14ac:dyDescent="0.25">
      <c r="A20" s="8" t="s">
        <v>28</v>
      </c>
      <c r="B20" s="8" t="s">
        <v>12</v>
      </c>
      <c r="C20" s="137">
        <f>SUM(C16:C19)</f>
        <v>20000</v>
      </c>
      <c r="D20" s="137">
        <f>SUM(D16:D19)</f>
        <v>0</v>
      </c>
      <c r="E20" s="137">
        <f>SUM(E16:E19)</f>
        <v>0</v>
      </c>
      <c r="F20" s="137">
        <f>SUM(F16:F19)</f>
        <v>0</v>
      </c>
      <c r="G20" s="137">
        <f>SUM(G17:G19)</f>
        <v>20000</v>
      </c>
      <c r="H20" s="137">
        <f>SUM(H16:H19)</f>
        <v>20000</v>
      </c>
      <c r="I20" s="232">
        <f>H20-C20</f>
        <v>0</v>
      </c>
      <c r="J20" s="7">
        <f>I20/C20</f>
        <v>0</v>
      </c>
    </row>
    <row r="21" spans="1:10" x14ac:dyDescent="0.2">
      <c r="C21"/>
      <c r="D21"/>
      <c r="E21"/>
    </row>
    <row r="22" spans="1:10" x14ac:dyDescent="0.2">
      <c r="C22"/>
      <c r="D22" s="304"/>
      <c r="E22"/>
    </row>
    <row r="23" spans="1:10" x14ac:dyDescent="0.2">
      <c r="C23"/>
      <c r="D23"/>
      <c r="E23"/>
    </row>
    <row r="24" spans="1:10" x14ac:dyDescent="0.2">
      <c r="C24"/>
      <c r="D24"/>
      <c r="E24"/>
    </row>
    <row r="25" spans="1:10" x14ac:dyDescent="0.2">
      <c r="C25"/>
      <c r="D25"/>
      <c r="E25"/>
    </row>
    <row r="26" spans="1:10" x14ac:dyDescent="0.2">
      <c r="C26"/>
      <c r="D26"/>
      <c r="E26"/>
    </row>
    <row r="27" spans="1:10" x14ac:dyDescent="0.2">
      <c r="C27"/>
      <c r="D27"/>
      <c r="E27"/>
    </row>
    <row r="28" spans="1:10" x14ac:dyDescent="0.2">
      <c r="C28"/>
      <c r="D28"/>
      <c r="E28"/>
    </row>
    <row r="29" spans="1:10" x14ac:dyDescent="0.2">
      <c r="C29"/>
      <c r="D29"/>
      <c r="E29"/>
    </row>
  </sheetData>
  <pageMargins left="0.75" right="0.75" top="1" bottom="1" header="0.5" footer="0.5"/>
  <pageSetup scale="98" orientation="landscape" r:id="rId1"/>
  <headerFooter alignWithMargins="0">
    <oddFooter>&amp;L&amp;A&amp;C&amp;D &amp;T&amp;R&amp;P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43E69-0867-474D-8DB7-1F770B280AAB}">
  <sheetPr>
    <pageSetUpPr fitToPage="1"/>
  </sheetPr>
  <dimension ref="A1:N70"/>
  <sheetViews>
    <sheetView topLeftCell="A34" zoomScaleNormal="100" zoomScaleSheetLayoutView="100" workbookViewId="0">
      <selection activeCell="D45" sqref="D45"/>
    </sheetView>
  </sheetViews>
  <sheetFormatPr defaultRowHeight="12.75" x14ac:dyDescent="0.2"/>
  <cols>
    <col min="1" max="1" width="13.85546875" bestFit="1" customWidth="1"/>
    <col min="2" max="2" width="55.140625" customWidth="1"/>
    <col min="3" max="4" width="11.5703125" style="291" customWidth="1"/>
    <col min="5" max="5" width="11.5703125" style="291" hidden="1" customWidth="1"/>
    <col min="6" max="6" width="11.7109375" hidden="1" customWidth="1"/>
    <col min="7" max="7" width="20.42578125" customWidth="1"/>
    <col min="8" max="8" width="11.85546875" bestFit="1" customWidth="1"/>
  </cols>
  <sheetData>
    <row r="1" spans="1:7" ht="63.75" hidden="1" x14ac:dyDescent="0.2">
      <c r="A1" s="305"/>
      <c r="C1" s="283" t="str">
        <f>'[1]COUNTRY CLUB 2020'!C1</f>
        <v>2019 Budget</v>
      </c>
      <c r="D1" s="283" t="str">
        <f>'[1]COUNTRY CLUB 2020'!D1</f>
        <v>2019 Unaudited 12/30/19</v>
      </c>
      <c r="E1" s="283">
        <f>'[1]COUNTRY CLUB 2020'!E1</f>
        <v>0</v>
      </c>
      <c r="F1" s="34" t="s">
        <v>431</v>
      </c>
      <c r="G1" s="283" t="s">
        <v>432</v>
      </c>
    </row>
    <row r="2" spans="1:7" ht="16.5" hidden="1" thickBot="1" x14ac:dyDescent="0.25">
      <c r="A2" s="306" t="s">
        <v>433</v>
      </c>
      <c r="B2" s="307" t="s">
        <v>434</v>
      </c>
      <c r="C2" s="308"/>
      <c r="D2" s="309"/>
      <c r="E2" s="309"/>
      <c r="G2" s="309"/>
    </row>
    <row r="3" spans="1:7" hidden="1" x14ac:dyDescent="0.2">
      <c r="A3" s="310" t="s">
        <v>435</v>
      </c>
      <c r="B3" s="311"/>
      <c r="C3" s="312"/>
      <c r="D3" s="312"/>
      <c r="E3" s="312"/>
      <c r="G3" s="312"/>
    </row>
    <row r="4" spans="1:7" hidden="1" x14ac:dyDescent="0.2">
      <c r="A4" s="313" t="s">
        <v>436</v>
      </c>
      <c r="B4" s="314" t="s">
        <v>437</v>
      </c>
      <c r="C4" s="315"/>
      <c r="D4" s="316"/>
      <c r="E4" s="316"/>
      <c r="G4" s="316"/>
    </row>
    <row r="5" spans="1:7" hidden="1" x14ac:dyDescent="0.2">
      <c r="A5" s="317" t="s">
        <v>438</v>
      </c>
      <c r="B5" s="52" t="s">
        <v>439</v>
      </c>
      <c r="C5" s="318">
        <v>15000</v>
      </c>
      <c r="D5" s="319">
        <v>17216</v>
      </c>
      <c r="E5" s="316"/>
      <c r="G5" s="319">
        <v>15000</v>
      </c>
    </row>
    <row r="6" spans="1:7" hidden="1" x14ac:dyDescent="0.2">
      <c r="A6" s="313" t="s">
        <v>440</v>
      </c>
      <c r="B6" s="314" t="s">
        <v>441</v>
      </c>
      <c r="C6" s="315"/>
      <c r="D6" s="316"/>
      <c r="E6" s="316"/>
      <c r="G6" s="320"/>
    </row>
    <row r="7" spans="1:7" hidden="1" x14ac:dyDescent="0.2">
      <c r="A7" s="313" t="s">
        <v>442</v>
      </c>
      <c r="B7" s="314" t="s">
        <v>443</v>
      </c>
      <c r="C7" s="318">
        <v>1500</v>
      </c>
      <c r="D7" s="319">
        <v>3659</v>
      </c>
      <c r="E7" s="316"/>
      <c r="G7" s="319">
        <v>3600</v>
      </c>
    </row>
    <row r="8" spans="1:7" hidden="1" x14ac:dyDescent="0.2">
      <c r="A8" s="317" t="s">
        <v>444</v>
      </c>
      <c r="B8" s="52" t="s">
        <v>445</v>
      </c>
      <c r="C8" s="318">
        <v>1000</v>
      </c>
      <c r="D8" s="319"/>
      <c r="E8" s="316"/>
      <c r="G8" s="319"/>
    </row>
    <row r="9" spans="1:7" hidden="1" x14ac:dyDescent="0.2">
      <c r="A9" s="313" t="s">
        <v>446</v>
      </c>
      <c r="B9" s="314" t="s">
        <v>447</v>
      </c>
      <c r="C9" s="318">
        <v>5000</v>
      </c>
      <c r="D9" s="319">
        <v>3264</v>
      </c>
      <c r="E9" s="316"/>
      <c r="G9" s="319">
        <v>3000</v>
      </c>
    </row>
    <row r="10" spans="1:7" hidden="1" x14ac:dyDescent="0.2">
      <c r="A10" s="321" t="s">
        <v>448</v>
      </c>
      <c r="B10" s="52" t="s">
        <v>449</v>
      </c>
      <c r="C10" s="318">
        <v>8000</v>
      </c>
      <c r="D10" s="319">
        <v>17818</v>
      </c>
      <c r="E10" s="316"/>
      <c r="G10" s="319">
        <v>17000</v>
      </c>
    </row>
    <row r="11" spans="1:7" hidden="1" x14ac:dyDescent="0.2">
      <c r="A11" s="313" t="s">
        <v>450</v>
      </c>
      <c r="B11" s="314" t="s">
        <v>451</v>
      </c>
      <c r="C11" s="318">
        <v>600</v>
      </c>
      <c r="D11" s="319">
        <v>1680</v>
      </c>
      <c r="E11" s="316"/>
      <c r="G11" s="319">
        <v>1600</v>
      </c>
    </row>
    <row r="12" spans="1:7" hidden="1" x14ac:dyDescent="0.2">
      <c r="A12" s="317" t="s">
        <v>452</v>
      </c>
      <c r="B12" s="52" t="s">
        <v>453</v>
      </c>
      <c r="C12" s="322">
        <v>25</v>
      </c>
      <c r="D12" s="319">
        <v>84</v>
      </c>
      <c r="E12" s="316"/>
      <c r="G12" s="316">
        <v>70</v>
      </c>
    </row>
    <row r="13" spans="1:7" ht="15.75" hidden="1" thickBot="1" x14ac:dyDescent="0.25">
      <c r="A13" s="323"/>
      <c r="B13" s="324" t="s">
        <v>454</v>
      </c>
      <c r="C13" s="325">
        <f>SUM(C4:C12)</f>
        <v>31125</v>
      </c>
      <c r="D13" s="325">
        <f>SUM(D4:D12)</f>
        <v>43721</v>
      </c>
      <c r="E13" s="326"/>
      <c r="G13" s="325">
        <f>SUM(G4:G12)</f>
        <v>40270</v>
      </c>
    </row>
    <row r="14" spans="1:7" hidden="1" x14ac:dyDescent="0.2">
      <c r="A14" s="323"/>
      <c r="B14" s="327" t="s">
        <v>455</v>
      </c>
      <c r="C14" s="328"/>
      <c r="D14" s="328"/>
      <c r="E14" s="328"/>
      <c r="G14" s="328"/>
    </row>
    <row r="15" spans="1:7" ht="16.5" hidden="1" thickBot="1" x14ac:dyDescent="0.25">
      <c r="A15" s="324"/>
      <c r="B15" s="329" t="s">
        <v>456</v>
      </c>
      <c r="C15" s="330"/>
      <c r="D15" s="330"/>
      <c r="E15" s="330"/>
      <c r="G15" s="330"/>
    </row>
    <row r="16" spans="1:7" hidden="1" x14ac:dyDescent="0.2">
      <c r="A16" s="323"/>
      <c r="B16" s="253"/>
      <c r="C16" s="55"/>
      <c r="D16" s="55"/>
      <c r="E16" s="55"/>
    </row>
    <row r="17" spans="1:8" hidden="1" x14ac:dyDescent="0.2">
      <c r="A17" s="323"/>
      <c r="B17" s="253"/>
      <c r="C17" s="55"/>
      <c r="D17" s="55"/>
      <c r="E17" s="55"/>
    </row>
    <row r="18" spans="1:8" ht="39" hidden="1" thickBot="1" x14ac:dyDescent="0.25">
      <c r="A18" s="323"/>
      <c r="B18" s="311"/>
      <c r="C18" s="331" t="str">
        <f>C1</f>
        <v>2019 Budget</v>
      </c>
      <c r="D18" s="331" t="str">
        <f>D1</f>
        <v>2019 Unaudited 12/30/19</v>
      </c>
      <c r="E18" s="331">
        <f>E1</f>
        <v>0</v>
      </c>
      <c r="F18" s="332" t="str">
        <f>F1</f>
        <v>Adjustments,
Changes
&amp; Comments</v>
      </c>
      <c r="G18" s="333" t="s">
        <v>432</v>
      </c>
    </row>
    <row r="19" spans="1:8" ht="15.75" hidden="1" x14ac:dyDescent="0.2">
      <c r="A19" s="334" t="str">
        <f>A2</f>
        <v>10</v>
      </c>
      <c r="B19" s="335" t="str">
        <f>B2</f>
        <v>Parks &amp; Rec. Special Revenue Fund</v>
      </c>
      <c r="C19" s="309"/>
      <c r="D19" s="309"/>
      <c r="E19" s="309"/>
      <c r="F19" s="336" t="s">
        <v>457</v>
      </c>
      <c r="G19" s="337"/>
    </row>
    <row r="20" spans="1:8" hidden="1" x14ac:dyDescent="0.2">
      <c r="A20" s="157"/>
      <c r="B20" s="42" t="s">
        <v>458</v>
      </c>
      <c r="C20" s="318"/>
      <c r="D20" s="318"/>
      <c r="E20" s="318"/>
      <c r="F20" s="338"/>
      <c r="G20" s="318">
        <v>6720</v>
      </c>
    </row>
    <row r="21" spans="1:8" hidden="1" x14ac:dyDescent="0.2">
      <c r="A21" s="157"/>
      <c r="B21" s="42" t="s">
        <v>459</v>
      </c>
      <c r="C21" s="318"/>
      <c r="D21" s="318"/>
      <c r="E21" s="318"/>
      <c r="F21" s="338"/>
      <c r="G21" s="318">
        <v>515</v>
      </c>
    </row>
    <row r="22" spans="1:8" hidden="1" x14ac:dyDescent="0.2">
      <c r="A22" s="157" t="s">
        <v>49</v>
      </c>
      <c r="B22" s="42" t="s">
        <v>460</v>
      </c>
      <c r="C22" s="318">
        <v>1200</v>
      </c>
      <c r="D22" s="318">
        <v>869</v>
      </c>
      <c r="E22" s="318">
        <v>1200</v>
      </c>
      <c r="F22" s="338"/>
      <c r="G22" s="318">
        <v>1000</v>
      </c>
    </row>
    <row r="23" spans="1:8" hidden="1" x14ac:dyDescent="0.2">
      <c r="A23" s="157" t="s">
        <v>182</v>
      </c>
      <c r="B23" s="42" t="s">
        <v>461</v>
      </c>
      <c r="C23" s="318">
        <v>1000</v>
      </c>
      <c r="D23" s="318">
        <v>636</v>
      </c>
      <c r="E23" s="318">
        <v>1000</v>
      </c>
      <c r="F23" s="339"/>
      <c r="G23" s="9">
        <v>1000</v>
      </c>
    </row>
    <row r="24" spans="1:8" hidden="1" x14ac:dyDescent="0.2">
      <c r="A24" s="340" t="s">
        <v>105</v>
      </c>
      <c r="B24" s="341" t="s">
        <v>462</v>
      </c>
      <c r="C24" s="342">
        <v>600</v>
      </c>
      <c r="D24" s="343">
        <v>766</v>
      </c>
      <c r="E24" s="344">
        <v>600</v>
      </c>
      <c r="F24" s="345"/>
      <c r="G24" s="46">
        <v>800</v>
      </c>
      <c r="H24" s="18"/>
    </row>
    <row r="25" spans="1:8" hidden="1" x14ac:dyDescent="0.2">
      <c r="A25" s="157" t="s">
        <v>79</v>
      </c>
      <c r="B25" s="346" t="s">
        <v>463</v>
      </c>
      <c r="C25" s="347">
        <v>600</v>
      </c>
      <c r="D25" s="43">
        <v>358</v>
      </c>
      <c r="E25" s="348">
        <v>600</v>
      </c>
      <c r="F25" s="349"/>
      <c r="G25" s="43">
        <v>500</v>
      </c>
    </row>
    <row r="26" spans="1:8" hidden="1" x14ac:dyDescent="0.2">
      <c r="A26" s="157" t="s">
        <v>464</v>
      </c>
      <c r="B26" s="346" t="s">
        <v>465</v>
      </c>
      <c r="C26" s="350">
        <v>2000</v>
      </c>
      <c r="D26" s="351">
        <v>1765</v>
      </c>
      <c r="E26" s="352">
        <v>2000</v>
      </c>
      <c r="F26" s="6"/>
      <c r="G26" s="351">
        <v>1800</v>
      </c>
    </row>
    <row r="27" spans="1:8" hidden="1" x14ac:dyDescent="0.2">
      <c r="A27" s="157" t="s">
        <v>466</v>
      </c>
      <c r="B27" s="346" t="s">
        <v>447</v>
      </c>
      <c r="C27" s="347">
        <v>10000</v>
      </c>
      <c r="D27" s="43">
        <v>11668</v>
      </c>
      <c r="E27" s="348">
        <v>10000</v>
      </c>
      <c r="F27" s="6"/>
      <c r="G27" s="43">
        <v>11000</v>
      </c>
    </row>
    <row r="28" spans="1:8" hidden="1" x14ac:dyDescent="0.2">
      <c r="A28" s="157" t="s">
        <v>347</v>
      </c>
      <c r="B28" s="353" t="s">
        <v>467</v>
      </c>
      <c r="C28" s="347">
        <v>5500</v>
      </c>
      <c r="D28" s="43">
        <v>3893</v>
      </c>
      <c r="E28" s="348">
        <v>5500</v>
      </c>
      <c r="F28" s="6"/>
      <c r="G28" s="43">
        <v>5935</v>
      </c>
    </row>
    <row r="29" spans="1:8" ht="15.75" hidden="1" customHeight="1" x14ac:dyDescent="0.2">
      <c r="A29" s="157" t="s">
        <v>468</v>
      </c>
      <c r="B29" s="42" t="s">
        <v>469</v>
      </c>
      <c r="C29" s="318">
        <v>500</v>
      </c>
      <c r="D29" s="318">
        <v>317</v>
      </c>
      <c r="E29" s="318">
        <v>500</v>
      </c>
      <c r="G29" s="43">
        <v>500</v>
      </c>
    </row>
    <row r="30" spans="1:8" s="130" customFormat="1" hidden="1" x14ac:dyDescent="0.2">
      <c r="A30" s="157" t="s">
        <v>470</v>
      </c>
      <c r="B30" s="42" t="s">
        <v>471</v>
      </c>
      <c r="C30" s="43">
        <v>5000</v>
      </c>
      <c r="D30" s="43">
        <v>5337</v>
      </c>
      <c r="E30" s="43">
        <v>5000</v>
      </c>
      <c r="F30" s="345"/>
      <c r="G30" s="43">
        <v>5500</v>
      </c>
      <c r="H30"/>
    </row>
    <row r="31" spans="1:8" s="130" customFormat="1" hidden="1" x14ac:dyDescent="0.2">
      <c r="A31" s="157" t="s">
        <v>472</v>
      </c>
      <c r="B31" s="42" t="s">
        <v>473</v>
      </c>
      <c r="C31" s="43">
        <v>5000</v>
      </c>
      <c r="D31" s="43">
        <v>2861</v>
      </c>
      <c r="E31" s="43">
        <v>5000</v>
      </c>
      <c r="F31" s="345"/>
      <c r="G31" s="43">
        <v>5000</v>
      </c>
      <c r="H31"/>
    </row>
    <row r="32" spans="1:8" s="130" customFormat="1" hidden="1" x14ac:dyDescent="0.2">
      <c r="A32" s="157" t="s">
        <v>474</v>
      </c>
      <c r="B32" s="42" t="s">
        <v>443</v>
      </c>
      <c r="C32" s="354"/>
      <c r="D32" s="354" t="s">
        <v>14</v>
      </c>
      <c r="E32" s="354"/>
      <c r="F32" s="345"/>
      <c r="G32" s="9"/>
      <c r="H32"/>
    </row>
    <row r="33" spans="1:9" ht="15.75" hidden="1" x14ac:dyDescent="0.2">
      <c r="A33" s="355" t="s">
        <v>83</v>
      </c>
      <c r="B33" s="356" t="str">
        <f>B19</f>
        <v>Parks &amp; Rec. Special Revenue Fund</v>
      </c>
      <c r="C33" s="357">
        <f>SUM(C20:C32)</f>
        <v>31400</v>
      </c>
      <c r="D33" s="357">
        <f>SUM(D20:D32)</f>
        <v>28470</v>
      </c>
      <c r="E33" s="357">
        <f>SUM(E20:E32)</f>
        <v>31400</v>
      </c>
      <c r="F33" s="358">
        <f>SUM(F20:F32)</f>
        <v>0</v>
      </c>
      <c r="G33" s="357">
        <f>SUM(G20:G32)</f>
        <v>40270</v>
      </c>
    </row>
    <row r="34" spans="1:9" ht="63.75" x14ac:dyDescent="0.2">
      <c r="A34" s="359"/>
      <c r="B34" s="360" t="s">
        <v>475</v>
      </c>
      <c r="C34" s="361" t="s">
        <v>680</v>
      </c>
      <c r="D34" s="361" t="s">
        <v>672</v>
      </c>
      <c r="E34" s="361" t="s">
        <v>428</v>
      </c>
      <c r="F34" s="85" t="s">
        <v>431</v>
      </c>
      <c r="G34" s="361" t="s">
        <v>681</v>
      </c>
      <c r="H34" s="361" t="s">
        <v>476</v>
      </c>
      <c r="I34" s="361" t="s">
        <v>33</v>
      </c>
    </row>
    <row r="35" spans="1:9" ht="15.75" x14ac:dyDescent="0.2">
      <c r="A35" s="221" t="s">
        <v>433</v>
      </c>
      <c r="B35" s="362" t="s">
        <v>477</v>
      </c>
      <c r="C35" s="363"/>
      <c r="D35" s="363"/>
      <c r="E35" s="363"/>
      <c r="F35" s="7"/>
      <c r="G35" s="363"/>
      <c r="H35" s="40"/>
      <c r="I35" s="40"/>
    </row>
    <row r="36" spans="1:9" x14ac:dyDescent="0.2">
      <c r="A36" s="42" t="s">
        <v>478</v>
      </c>
      <c r="B36" s="156"/>
      <c r="C36" s="364"/>
      <c r="D36" s="364"/>
      <c r="E36" s="364"/>
      <c r="F36" s="7"/>
      <c r="G36" s="364"/>
      <c r="H36" s="40"/>
      <c r="I36" s="40"/>
    </row>
    <row r="37" spans="1:9" x14ac:dyDescent="0.2">
      <c r="A37" s="157" t="s">
        <v>604</v>
      </c>
      <c r="B37" s="10" t="s">
        <v>479</v>
      </c>
      <c r="C37" s="457">
        <v>165</v>
      </c>
      <c r="D37" s="318">
        <v>265</v>
      </c>
      <c r="E37" s="315"/>
      <c r="F37" s="7"/>
      <c r="G37" s="457">
        <v>165</v>
      </c>
      <c r="H37" s="11">
        <f>G37-C37</f>
        <v>0</v>
      </c>
      <c r="I37" s="69">
        <f>H37/C37</f>
        <v>0</v>
      </c>
    </row>
    <row r="38" spans="1:9" x14ac:dyDescent="0.2">
      <c r="A38" s="157" t="s">
        <v>438</v>
      </c>
      <c r="B38" s="42" t="s">
        <v>439</v>
      </c>
      <c r="C38" s="457">
        <v>18500</v>
      </c>
      <c r="D38" s="318">
        <v>25002</v>
      </c>
      <c r="E38" s="315"/>
      <c r="F38" s="7"/>
      <c r="G38" s="457">
        <v>18500</v>
      </c>
      <c r="H38" s="11">
        <f t="shared" ref="H38:H45" si="0">G38-C38</f>
        <v>0</v>
      </c>
      <c r="I38" s="69">
        <f t="shared" ref="I38:I45" si="1">H38/C38</f>
        <v>0</v>
      </c>
    </row>
    <row r="39" spans="1:9" x14ac:dyDescent="0.2">
      <c r="A39" s="157" t="s">
        <v>442</v>
      </c>
      <c r="B39" s="42" t="s">
        <v>443</v>
      </c>
      <c r="C39" s="457">
        <v>700</v>
      </c>
      <c r="D39" s="318">
        <v>1802</v>
      </c>
      <c r="E39" s="315"/>
      <c r="F39" s="7"/>
      <c r="G39" s="457">
        <v>700</v>
      </c>
      <c r="H39" s="11">
        <f t="shared" si="0"/>
        <v>0</v>
      </c>
      <c r="I39" s="69">
        <f t="shared" si="1"/>
        <v>0</v>
      </c>
    </row>
    <row r="40" spans="1:9" x14ac:dyDescent="0.2">
      <c r="A40" s="157" t="s">
        <v>661</v>
      </c>
      <c r="B40" s="42" t="s">
        <v>616</v>
      </c>
      <c r="C40" s="457">
        <v>0</v>
      </c>
      <c r="D40" s="318">
        <v>1740</v>
      </c>
      <c r="E40" s="315"/>
      <c r="F40" s="7"/>
      <c r="G40" s="457">
        <v>500</v>
      </c>
      <c r="H40" s="11">
        <f t="shared" si="0"/>
        <v>500</v>
      </c>
      <c r="I40" s="69"/>
    </row>
    <row r="41" spans="1:9" x14ac:dyDescent="0.2">
      <c r="A41" s="157" t="s">
        <v>446</v>
      </c>
      <c r="B41" s="42" t="s">
        <v>447</v>
      </c>
      <c r="C41" s="457">
        <v>7500</v>
      </c>
      <c r="D41" s="318">
        <v>6888.5</v>
      </c>
      <c r="E41" s="315"/>
      <c r="F41" s="7"/>
      <c r="G41" s="457">
        <v>7500</v>
      </c>
      <c r="H41" s="11">
        <f t="shared" si="0"/>
        <v>0</v>
      </c>
      <c r="I41" s="69">
        <f t="shared" si="1"/>
        <v>0</v>
      </c>
    </row>
    <row r="42" spans="1:9" x14ac:dyDescent="0.2">
      <c r="A42" s="157" t="s">
        <v>448</v>
      </c>
      <c r="B42" s="42" t="s">
        <v>449</v>
      </c>
      <c r="C42" s="457">
        <v>28000</v>
      </c>
      <c r="D42" s="318">
        <v>26306.5</v>
      </c>
      <c r="E42" s="315"/>
      <c r="F42" s="7"/>
      <c r="G42" s="457">
        <v>28000</v>
      </c>
      <c r="H42" s="11">
        <f t="shared" si="0"/>
        <v>0</v>
      </c>
      <c r="I42" s="69">
        <f t="shared" si="1"/>
        <v>0</v>
      </c>
    </row>
    <row r="43" spans="1:9" x14ac:dyDescent="0.2">
      <c r="A43" s="157" t="s">
        <v>450</v>
      </c>
      <c r="B43" s="42" t="s">
        <v>451</v>
      </c>
      <c r="C43" s="457">
        <v>5000</v>
      </c>
      <c r="D43" s="318">
        <v>6283</v>
      </c>
      <c r="E43" s="315"/>
      <c r="F43" s="7"/>
      <c r="G43" s="457">
        <v>5000</v>
      </c>
      <c r="H43" s="11">
        <f t="shared" si="0"/>
        <v>0</v>
      </c>
      <c r="I43" s="69">
        <f t="shared" si="1"/>
        <v>0</v>
      </c>
    </row>
    <row r="44" spans="1:9" x14ac:dyDescent="0.2">
      <c r="A44" s="157" t="s">
        <v>452</v>
      </c>
      <c r="B44" s="42" t="s">
        <v>453</v>
      </c>
      <c r="C44" s="457">
        <v>40</v>
      </c>
      <c r="D44" s="318">
        <v>49</v>
      </c>
      <c r="E44" s="315"/>
      <c r="F44" s="7"/>
      <c r="G44" s="457">
        <v>40</v>
      </c>
      <c r="H44" s="11">
        <f t="shared" si="0"/>
        <v>0</v>
      </c>
      <c r="I44" s="69">
        <f t="shared" si="1"/>
        <v>0</v>
      </c>
    </row>
    <row r="45" spans="1:9" ht="15.75" x14ac:dyDescent="0.2">
      <c r="A45" s="36" t="s">
        <v>83</v>
      </c>
      <c r="B45" s="41" t="s">
        <v>454</v>
      </c>
      <c r="C45" s="365">
        <f>SUM(C37:C44)</f>
        <v>59905</v>
      </c>
      <c r="D45" s="365">
        <f>SUM(D37:D44)</f>
        <v>68336</v>
      </c>
      <c r="E45" s="366"/>
      <c r="F45" s="7"/>
      <c r="G45" s="457">
        <f>SUM(G37:G44)</f>
        <v>60405</v>
      </c>
      <c r="H45" s="367">
        <f t="shared" si="0"/>
        <v>500</v>
      </c>
      <c r="I45" s="69">
        <f t="shared" si="1"/>
        <v>8.3465487021116766E-3</v>
      </c>
    </row>
    <row r="46" spans="1:9" x14ac:dyDescent="0.2">
      <c r="A46" s="323"/>
      <c r="B46" s="368"/>
      <c r="C46" s="369"/>
      <c r="D46" s="369"/>
      <c r="E46" s="369"/>
      <c r="G46" s="369"/>
    </row>
    <row r="47" spans="1:9" x14ac:dyDescent="0.2">
      <c r="A47" s="323"/>
      <c r="B47" s="253"/>
      <c r="C47" s="55"/>
      <c r="D47" s="55"/>
      <c r="E47" s="55"/>
    </row>
    <row r="48" spans="1:9" x14ac:dyDescent="0.2">
      <c r="A48" s="323"/>
      <c r="B48" s="253"/>
      <c r="C48" s="55"/>
      <c r="D48" s="55"/>
      <c r="E48" s="55"/>
    </row>
    <row r="49" spans="1:14" ht="33.75" x14ac:dyDescent="0.2">
      <c r="A49" s="370"/>
      <c r="B49" s="371" t="s">
        <v>480</v>
      </c>
      <c r="C49" s="361" t="s">
        <v>680</v>
      </c>
      <c r="D49" s="361" t="s">
        <v>672</v>
      </c>
      <c r="E49" s="372" t="s">
        <v>428</v>
      </c>
      <c r="F49" s="60" t="s">
        <v>431</v>
      </c>
      <c r="G49" s="373" t="s">
        <v>674</v>
      </c>
      <c r="H49" s="374" t="s">
        <v>476</v>
      </c>
      <c r="I49" s="374" t="s">
        <v>33</v>
      </c>
    </row>
    <row r="50" spans="1:14" ht="15.75" x14ac:dyDescent="0.2">
      <c r="A50" s="375" t="s">
        <v>433</v>
      </c>
      <c r="B50" s="376" t="s">
        <v>477</v>
      </c>
      <c r="C50" s="363"/>
      <c r="D50" s="363"/>
      <c r="E50" s="363"/>
      <c r="F50" s="91" t="s">
        <v>457</v>
      </c>
      <c r="G50" s="40"/>
      <c r="H50" s="40"/>
      <c r="I50" s="40"/>
    </row>
    <row r="51" spans="1:14" x14ac:dyDescent="0.2">
      <c r="A51" s="157" t="s">
        <v>37</v>
      </c>
      <c r="B51" s="42" t="s">
        <v>481</v>
      </c>
      <c r="C51" s="457">
        <v>14000</v>
      </c>
      <c r="D51" s="318"/>
      <c r="E51" s="318"/>
      <c r="F51" s="91"/>
      <c r="G51" s="457">
        <v>0</v>
      </c>
      <c r="H51" s="11">
        <f t="shared" ref="H51:H65" si="2">G51-C51</f>
        <v>-14000</v>
      </c>
      <c r="I51" s="45">
        <f>H51/C51</f>
        <v>-1</v>
      </c>
    </row>
    <row r="52" spans="1:14" x14ac:dyDescent="0.2">
      <c r="A52" s="157" t="s">
        <v>43</v>
      </c>
      <c r="B52" s="42" t="s">
        <v>482</v>
      </c>
      <c r="C52" s="457">
        <v>1071</v>
      </c>
      <c r="D52" s="318"/>
      <c r="E52" s="318"/>
      <c r="F52" s="91"/>
      <c r="G52" s="457">
        <v>0</v>
      </c>
      <c r="H52" s="11">
        <f t="shared" si="2"/>
        <v>-1071</v>
      </c>
      <c r="I52" s="45">
        <f t="shared" ref="I52:I66" si="3">H52/C52</f>
        <v>-1</v>
      </c>
    </row>
    <row r="53" spans="1:14" x14ac:dyDescent="0.2">
      <c r="A53" s="157" t="s">
        <v>49</v>
      </c>
      <c r="B53" s="42" t="s">
        <v>460</v>
      </c>
      <c r="C53" s="457">
        <v>600</v>
      </c>
      <c r="D53" s="318">
        <v>453.99</v>
      </c>
      <c r="E53" s="318"/>
      <c r="F53" s="91"/>
      <c r="G53" s="457">
        <v>600</v>
      </c>
      <c r="H53" s="11">
        <f t="shared" si="2"/>
        <v>0</v>
      </c>
      <c r="I53" s="45">
        <f t="shared" si="3"/>
        <v>0</v>
      </c>
    </row>
    <row r="54" spans="1:14" x14ac:dyDescent="0.2">
      <c r="A54" s="157" t="s">
        <v>182</v>
      </c>
      <c r="B54" s="42" t="s">
        <v>461</v>
      </c>
      <c r="C54" s="458">
        <v>600</v>
      </c>
      <c r="D54" s="318">
        <v>387.09</v>
      </c>
      <c r="E54" s="318"/>
      <c r="F54" s="168"/>
      <c r="G54" s="458">
        <v>600</v>
      </c>
      <c r="H54" s="11">
        <f t="shared" si="2"/>
        <v>0</v>
      </c>
      <c r="I54" s="45">
        <f t="shared" si="3"/>
        <v>0</v>
      </c>
    </row>
    <row r="55" spans="1:14" x14ac:dyDescent="0.2">
      <c r="A55" s="157" t="s">
        <v>105</v>
      </c>
      <c r="B55" s="346" t="s">
        <v>462</v>
      </c>
      <c r="C55" s="457">
        <v>900</v>
      </c>
      <c r="D55" s="318">
        <v>486.32</v>
      </c>
      <c r="E55" s="378"/>
      <c r="F55" s="28"/>
      <c r="G55" s="457">
        <v>1000</v>
      </c>
      <c r="H55" s="11">
        <f t="shared" si="2"/>
        <v>100</v>
      </c>
      <c r="I55" s="45">
        <f t="shared" si="3"/>
        <v>0.1111111111111111</v>
      </c>
      <c r="N55">
        <f>G51*0.0765</f>
        <v>0</v>
      </c>
    </row>
    <row r="56" spans="1:14" x14ac:dyDescent="0.2">
      <c r="A56" s="157" t="s">
        <v>79</v>
      </c>
      <c r="B56" s="346" t="s">
        <v>463</v>
      </c>
      <c r="C56" s="455">
        <v>3000</v>
      </c>
      <c r="D56" s="43">
        <v>776.73</v>
      </c>
      <c r="E56" s="43"/>
      <c r="F56" s="236"/>
      <c r="G56" s="455">
        <v>1500</v>
      </c>
      <c r="H56" s="11">
        <f t="shared" si="2"/>
        <v>-1500</v>
      </c>
      <c r="I56" s="45">
        <f t="shared" si="3"/>
        <v>-0.5</v>
      </c>
    </row>
    <row r="57" spans="1:14" x14ac:dyDescent="0.2">
      <c r="A57" s="157" t="s">
        <v>464</v>
      </c>
      <c r="B57" s="346" t="s">
        <v>465</v>
      </c>
      <c r="C57" s="351"/>
      <c r="D57" s="351"/>
      <c r="E57" s="351"/>
      <c r="F57" s="9"/>
      <c r="G57" s="351"/>
      <c r="H57" s="11">
        <f t="shared" si="2"/>
        <v>0</v>
      </c>
      <c r="I57" s="45" t="e">
        <f t="shared" si="3"/>
        <v>#DIV/0!</v>
      </c>
    </row>
    <row r="58" spans="1:14" x14ac:dyDescent="0.2">
      <c r="A58" s="157" t="s">
        <v>466</v>
      </c>
      <c r="B58" s="346" t="s">
        <v>447</v>
      </c>
      <c r="C58" s="455">
        <v>11000</v>
      </c>
      <c r="D58" s="43">
        <v>10317.209999999999</v>
      </c>
      <c r="E58" s="43"/>
      <c r="F58" s="9"/>
      <c r="G58" s="455">
        <v>12500</v>
      </c>
      <c r="H58" s="11">
        <f t="shared" si="2"/>
        <v>1500</v>
      </c>
      <c r="I58" s="45">
        <f t="shared" si="3"/>
        <v>0.13636363636363635</v>
      </c>
    </row>
    <row r="59" spans="1:14" x14ac:dyDescent="0.2">
      <c r="A59" s="157" t="s">
        <v>643</v>
      </c>
      <c r="B59" s="346" t="s">
        <v>616</v>
      </c>
      <c r="C59" s="455">
        <v>1000</v>
      </c>
      <c r="D59" s="43">
        <v>1440</v>
      </c>
      <c r="E59" s="43"/>
      <c r="F59" s="9"/>
      <c r="G59" s="455">
        <v>2000</v>
      </c>
      <c r="H59" s="11"/>
      <c r="I59" s="45"/>
    </row>
    <row r="60" spans="1:14" x14ac:dyDescent="0.2">
      <c r="A60" s="157" t="s">
        <v>347</v>
      </c>
      <c r="B60" s="353" t="s">
        <v>467</v>
      </c>
      <c r="C60" s="455">
        <v>6000</v>
      </c>
      <c r="D60" s="43">
        <v>8773.84</v>
      </c>
      <c r="E60" s="43"/>
      <c r="F60" s="9"/>
      <c r="G60" s="455">
        <v>10000</v>
      </c>
      <c r="H60" s="11">
        <f t="shared" si="2"/>
        <v>4000</v>
      </c>
      <c r="I60" s="45">
        <f t="shared" si="3"/>
        <v>0.66666666666666663</v>
      </c>
    </row>
    <row r="61" spans="1:14" x14ac:dyDescent="0.2">
      <c r="A61" s="157" t="s">
        <v>468</v>
      </c>
      <c r="B61" s="42" t="s">
        <v>469</v>
      </c>
      <c r="C61" s="455">
        <v>60</v>
      </c>
      <c r="D61" s="318"/>
      <c r="E61" s="318"/>
      <c r="F61" s="7"/>
      <c r="G61" s="455">
        <v>60</v>
      </c>
      <c r="H61" s="11">
        <f t="shared" si="2"/>
        <v>0</v>
      </c>
      <c r="I61" s="45">
        <f t="shared" si="3"/>
        <v>0</v>
      </c>
    </row>
    <row r="62" spans="1:14" x14ac:dyDescent="0.2">
      <c r="A62" s="157" t="s">
        <v>470</v>
      </c>
      <c r="B62" s="42" t="s">
        <v>471</v>
      </c>
      <c r="C62" s="455">
        <v>12000</v>
      </c>
      <c r="D62" s="43">
        <v>11527.18</v>
      </c>
      <c r="E62" s="43"/>
      <c r="F62" s="28"/>
      <c r="G62" s="455">
        <v>15000</v>
      </c>
      <c r="H62" s="11">
        <f t="shared" si="2"/>
        <v>3000</v>
      </c>
      <c r="I62" s="45">
        <f t="shared" si="3"/>
        <v>0.25</v>
      </c>
    </row>
    <row r="63" spans="1:14" x14ac:dyDescent="0.2">
      <c r="A63" s="157" t="s">
        <v>472</v>
      </c>
      <c r="B63" s="42" t="s">
        <v>473</v>
      </c>
      <c r="C63" s="455">
        <v>9500</v>
      </c>
      <c r="D63" s="43">
        <v>3202.04</v>
      </c>
      <c r="E63" s="43"/>
      <c r="F63" s="28"/>
      <c r="G63" s="455">
        <v>4500</v>
      </c>
      <c r="H63" s="11">
        <f t="shared" si="2"/>
        <v>-5000</v>
      </c>
      <c r="I63" s="45">
        <f t="shared" si="3"/>
        <v>-0.52631578947368418</v>
      </c>
    </row>
    <row r="64" spans="1:14" x14ac:dyDescent="0.2">
      <c r="A64" s="157" t="s">
        <v>474</v>
      </c>
      <c r="B64" s="42" t="s">
        <v>690</v>
      </c>
      <c r="C64" s="455"/>
      <c r="D64" s="43">
        <v>37500.75</v>
      </c>
      <c r="E64" s="43"/>
      <c r="F64" s="28"/>
      <c r="G64" s="455">
        <v>31270</v>
      </c>
      <c r="H64" s="11">
        <f t="shared" si="2"/>
        <v>31270</v>
      </c>
      <c r="I64" s="45" t="e">
        <f t="shared" si="3"/>
        <v>#DIV/0!</v>
      </c>
    </row>
    <row r="65" spans="1:9" x14ac:dyDescent="0.2">
      <c r="B65" s="466" t="s">
        <v>363</v>
      </c>
      <c r="C65" s="453">
        <v>10000</v>
      </c>
      <c r="D65" s="43">
        <v>7708.4</v>
      </c>
      <c r="E65" s="354"/>
      <c r="F65" s="28"/>
      <c r="G65" s="453"/>
      <c r="H65" s="11">
        <f t="shared" si="2"/>
        <v>-10000</v>
      </c>
      <c r="I65" s="45">
        <f t="shared" si="3"/>
        <v>-1</v>
      </c>
    </row>
    <row r="66" spans="1:9" ht="15.75" x14ac:dyDescent="0.2">
      <c r="A66" s="36" t="s">
        <v>83</v>
      </c>
      <c r="B66" s="376" t="s">
        <v>598</v>
      </c>
      <c r="C66" s="380">
        <f>SUM(C51:C65)</f>
        <v>69731</v>
      </c>
      <c r="D66" s="380">
        <f>SUM(D51:D65)</f>
        <v>82573.549999999988</v>
      </c>
      <c r="E66" s="380">
        <f>SUM(E51:E65)</f>
        <v>0</v>
      </c>
      <c r="F66" s="380">
        <f>SUM(F51:F65)</f>
        <v>0</v>
      </c>
      <c r="G66" s="380">
        <f>SUM(G51:G65)</f>
        <v>79030</v>
      </c>
      <c r="H66" s="367">
        <f t="shared" ref="H66" si="4">G66-C66</f>
        <v>9299</v>
      </c>
      <c r="I66" s="45">
        <f t="shared" si="3"/>
        <v>0.13335532259683641</v>
      </c>
    </row>
    <row r="70" spans="1:9" x14ac:dyDescent="0.2">
      <c r="G70" s="5" t="s">
        <v>483</v>
      </c>
    </row>
  </sheetData>
  <pageMargins left="0.75" right="0.75" top="0.5" bottom="0.5" header="0.5" footer="0.5"/>
  <pageSetup scale="92" orientation="landscape" r:id="rId1"/>
  <headerFooter alignWithMargins="0">
    <oddFooter>&amp;L&amp;A&amp;C&amp;T &amp;D&amp;R&amp;P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866A7-1EEE-4646-B2AE-D76CEEB527F1}">
  <sheetPr>
    <tabColor theme="0"/>
    <pageSetUpPr fitToPage="1"/>
  </sheetPr>
  <dimension ref="A1:I67"/>
  <sheetViews>
    <sheetView topLeftCell="A34" zoomScaleNormal="100" zoomScaleSheetLayoutView="100" workbookViewId="0">
      <selection activeCell="S42" sqref="S42"/>
    </sheetView>
  </sheetViews>
  <sheetFormatPr defaultRowHeight="12.75" x14ac:dyDescent="0.2"/>
  <cols>
    <col min="1" max="1" width="12.140625" customWidth="1"/>
    <col min="2" max="2" width="55.140625" customWidth="1"/>
    <col min="3" max="4" width="11.5703125" style="291" customWidth="1"/>
    <col min="5" max="5" width="11.5703125" style="291" hidden="1" customWidth="1"/>
    <col min="6" max="6" width="11.7109375" hidden="1" customWidth="1"/>
    <col min="7" max="7" width="20.42578125" customWidth="1"/>
    <col min="8" max="8" width="10.5703125" customWidth="1"/>
  </cols>
  <sheetData>
    <row r="1" spans="1:7" ht="63.75" hidden="1" x14ac:dyDescent="0.2">
      <c r="A1" s="305"/>
      <c r="C1" s="283" t="str">
        <f>'[1]COUNTRY CLUB 2020'!C1</f>
        <v>2019 Budget</v>
      </c>
      <c r="D1" s="283" t="str">
        <f>'[1]COUNTRY CLUB 2020'!D1</f>
        <v>2019 Unaudited 12/30/19</v>
      </c>
      <c r="E1" s="283">
        <f>'[1]COUNTRY CLUB 2020'!E1</f>
        <v>0</v>
      </c>
      <c r="F1" s="34" t="s">
        <v>431</v>
      </c>
      <c r="G1" s="283" t="s">
        <v>432</v>
      </c>
    </row>
    <row r="2" spans="1:7" ht="16.5" hidden="1" thickBot="1" x14ac:dyDescent="0.25">
      <c r="A2" s="306" t="s">
        <v>433</v>
      </c>
      <c r="B2" s="307" t="s">
        <v>434</v>
      </c>
      <c r="C2" s="308"/>
      <c r="D2" s="309"/>
      <c r="E2" s="309"/>
      <c r="G2" s="309"/>
    </row>
    <row r="3" spans="1:7" hidden="1" x14ac:dyDescent="0.2">
      <c r="A3" s="310" t="s">
        <v>435</v>
      </c>
      <c r="B3" s="311"/>
      <c r="C3" s="312"/>
      <c r="D3" s="312"/>
      <c r="E3" s="312"/>
      <c r="G3" s="312"/>
    </row>
    <row r="4" spans="1:7" hidden="1" x14ac:dyDescent="0.2">
      <c r="A4" s="313" t="s">
        <v>436</v>
      </c>
      <c r="B4" s="314" t="s">
        <v>437</v>
      </c>
      <c r="C4" s="315"/>
      <c r="D4" s="316"/>
      <c r="E4" s="316"/>
      <c r="G4" s="316"/>
    </row>
    <row r="5" spans="1:7" hidden="1" x14ac:dyDescent="0.2">
      <c r="A5" s="317" t="s">
        <v>438</v>
      </c>
      <c r="B5" s="52" t="s">
        <v>439</v>
      </c>
      <c r="C5" s="318">
        <v>15000</v>
      </c>
      <c r="D5" s="319">
        <v>17216</v>
      </c>
      <c r="E5" s="316"/>
      <c r="G5" s="319">
        <v>15000</v>
      </c>
    </row>
    <row r="6" spans="1:7" hidden="1" x14ac:dyDescent="0.2">
      <c r="A6" s="313" t="s">
        <v>440</v>
      </c>
      <c r="B6" s="314" t="s">
        <v>441</v>
      </c>
      <c r="C6" s="315"/>
      <c r="D6" s="316"/>
      <c r="E6" s="316"/>
      <c r="G6" s="320"/>
    </row>
    <row r="7" spans="1:7" hidden="1" x14ac:dyDescent="0.2">
      <c r="A7" s="313" t="s">
        <v>442</v>
      </c>
      <c r="B7" s="314" t="s">
        <v>443</v>
      </c>
      <c r="C7" s="318">
        <v>1500</v>
      </c>
      <c r="D7" s="319">
        <v>3659</v>
      </c>
      <c r="E7" s="316"/>
      <c r="G7" s="319">
        <v>3600</v>
      </c>
    </row>
    <row r="8" spans="1:7" hidden="1" x14ac:dyDescent="0.2">
      <c r="A8" s="317" t="s">
        <v>444</v>
      </c>
      <c r="B8" s="52" t="s">
        <v>445</v>
      </c>
      <c r="C8" s="318">
        <v>1000</v>
      </c>
      <c r="D8" s="319"/>
      <c r="E8" s="316"/>
      <c r="G8" s="319"/>
    </row>
    <row r="9" spans="1:7" hidden="1" x14ac:dyDescent="0.2">
      <c r="A9" s="313" t="s">
        <v>446</v>
      </c>
      <c r="B9" s="314" t="s">
        <v>447</v>
      </c>
      <c r="C9" s="318">
        <v>5000</v>
      </c>
      <c r="D9" s="319">
        <v>3264</v>
      </c>
      <c r="E9" s="316"/>
      <c r="G9" s="319">
        <v>3000</v>
      </c>
    </row>
    <row r="10" spans="1:7" hidden="1" x14ac:dyDescent="0.2">
      <c r="A10" s="321" t="s">
        <v>448</v>
      </c>
      <c r="B10" s="52" t="s">
        <v>449</v>
      </c>
      <c r="C10" s="318">
        <v>8000</v>
      </c>
      <c r="D10" s="319">
        <v>17818</v>
      </c>
      <c r="E10" s="316"/>
      <c r="G10" s="319">
        <v>17000</v>
      </c>
    </row>
    <row r="11" spans="1:7" hidden="1" x14ac:dyDescent="0.2">
      <c r="A11" s="313" t="s">
        <v>450</v>
      </c>
      <c r="B11" s="314" t="s">
        <v>451</v>
      </c>
      <c r="C11" s="318">
        <v>600</v>
      </c>
      <c r="D11" s="319">
        <v>1680</v>
      </c>
      <c r="E11" s="316"/>
      <c r="G11" s="319">
        <v>1600</v>
      </c>
    </row>
    <row r="12" spans="1:7" hidden="1" x14ac:dyDescent="0.2">
      <c r="A12" s="317" t="s">
        <v>452</v>
      </c>
      <c r="B12" s="52" t="s">
        <v>453</v>
      </c>
      <c r="C12" s="322">
        <v>25</v>
      </c>
      <c r="D12" s="319">
        <v>84</v>
      </c>
      <c r="E12" s="316"/>
      <c r="G12" s="316">
        <v>70</v>
      </c>
    </row>
    <row r="13" spans="1:7" ht="15.75" hidden="1" thickBot="1" x14ac:dyDescent="0.25">
      <c r="A13" s="323"/>
      <c r="B13" s="324" t="s">
        <v>454</v>
      </c>
      <c r="C13" s="325">
        <f>SUM(C4:C12)</f>
        <v>31125</v>
      </c>
      <c r="D13" s="325">
        <f>SUM(D4:D12)</f>
        <v>43721</v>
      </c>
      <c r="E13" s="326"/>
      <c r="G13" s="325">
        <f>SUM(G4:G12)</f>
        <v>40270</v>
      </c>
    </row>
    <row r="14" spans="1:7" hidden="1" x14ac:dyDescent="0.2">
      <c r="A14" s="323"/>
      <c r="B14" s="327" t="s">
        <v>455</v>
      </c>
      <c r="C14" s="328"/>
      <c r="D14" s="328"/>
      <c r="E14" s="328"/>
      <c r="G14" s="328"/>
    </row>
    <row r="15" spans="1:7" ht="16.5" hidden="1" thickBot="1" x14ac:dyDescent="0.25">
      <c r="A15" s="324"/>
      <c r="B15" s="329" t="s">
        <v>456</v>
      </c>
      <c r="C15" s="330"/>
      <c r="D15" s="330"/>
      <c r="E15" s="330"/>
      <c r="G15" s="330"/>
    </row>
    <row r="16" spans="1:7" hidden="1" x14ac:dyDescent="0.2">
      <c r="A16" s="323"/>
      <c r="B16" s="253"/>
      <c r="C16" s="55"/>
      <c r="D16" s="55"/>
      <c r="E16" s="55"/>
    </row>
    <row r="17" spans="1:8" hidden="1" x14ac:dyDescent="0.2">
      <c r="A17" s="323"/>
      <c r="B17" s="253"/>
      <c r="C17" s="55"/>
      <c r="D17" s="55"/>
      <c r="E17" s="55"/>
    </row>
    <row r="18" spans="1:8" ht="39" hidden="1" thickBot="1" x14ac:dyDescent="0.25">
      <c r="A18" s="323"/>
      <c r="B18" s="311"/>
      <c r="C18" s="331" t="str">
        <f>C1</f>
        <v>2019 Budget</v>
      </c>
      <c r="D18" s="331" t="str">
        <f>D1</f>
        <v>2019 Unaudited 12/30/19</v>
      </c>
      <c r="E18" s="331">
        <f>E1</f>
        <v>0</v>
      </c>
      <c r="F18" s="332" t="str">
        <f>F1</f>
        <v>Adjustments,
Changes
&amp; Comments</v>
      </c>
      <c r="G18" s="333" t="s">
        <v>432</v>
      </c>
    </row>
    <row r="19" spans="1:8" ht="15.75" hidden="1" x14ac:dyDescent="0.2">
      <c r="A19" s="334" t="str">
        <f>A2</f>
        <v>10</v>
      </c>
      <c r="B19" s="335" t="str">
        <f>B2</f>
        <v>Parks &amp; Rec. Special Revenue Fund</v>
      </c>
      <c r="C19" s="309"/>
      <c r="D19" s="309"/>
      <c r="E19" s="309"/>
      <c r="F19" s="336" t="s">
        <v>457</v>
      </c>
      <c r="G19" s="337"/>
    </row>
    <row r="20" spans="1:8" hidden="1" x14ac:dyDescent="0.2">
      <c r="A20" s="157"/>
      <c r="B20" s="42" t="s">
        <v>458</v>
      </c>
      <c r="C20" s="318"/>
      <c r="D20" s="318"/>
      <c r="E20" s="318"/>
      <c r="F20" s="338"/>
      <c r="G20" s="318">
        <v>6720</v>
      </c>
    </row>
    <row r="21" spans="1:8" hidden="1" x14ac:dyDescent="0.2">
      <c r="A21" s="157"/>
      <c r="B21" s="42" t="s">
        <v>459</v>
      </c>
      <c r="C21" s="318"/>
      <c r="D21" s="318"/>
      <c r="E21" s="318"/>
      <c r="F21" s="338"/>
      <c r="G21" s="318">
        <v>515</v>
      </c>
    </row>
    <row r="22" spans="1:8" hidden="1" x14ac:dyDescent="0.2">
      <c r="A22" s="157" t="s">
        <v>49</v>
      </c>
      <c r="B22" s="42" t="s">
        <v>460</v>
      </c>
      <c r="C22" s="318">
        <v>1200</v>
      </c>
      <c r="D22" s="318">
        <v>869</v>
      </c>
      <c r="E22" s="318">
        <v>1200</v>
      </c>
      <c r="F22" s="338"/>
      <c r="G22" s="318">
        <v>1000</v>
      </c>
    </row>
    <row r="23" spans="1:8" hidden="1" x14ac:dyDescent="0.2">
      <c r="A23" s="157" t="s">
        <v>182</v>
      </c>
      <c r="B23" s="42" t="s">
        <v>461</v>
      </c>
      <c r="C23" s="318">
        <v>1000</v>
      </c>
      <c r="D23" s="318">
        <v>636</v>
      </c>
      <c r="E23" s="318">
        <v>1000</v>
      </c>
      <c r="F23" s="339"/>
      <c r="G23" s="9">
        <v>1000</v>
      </c>
    </row>
    <row r="24" spans="1:8" hidden="1" x14ac:dyDescent="0.2">
      <c r="A24" s="340" t="s">
        <v>105</v>
      </c>
      <c r="B24" s="341" t="s">
        <v>462</v>
      </c>
      <c r="C24" s="342">
        <v>600</v>
      </c>
      <c r="D24" s="343">
        <v>766</v>
      </c>
      <c r="E24" s="344">
        <v>600</v>
      </c>
      <c r="F24" s="345"/>
      <c r="G24" s="46">
        <v>800</v>
      </c>
      <c r="H24" s="18"/>
    </row>
    <row r="25" spans="1:8" hidden="1" x14ac:dyDescent="0.2">
      <c r="A25" s="157" t="s">
        <v>79</v>
      </c>
      <c r="B25" s="346" t="s">
        <v>463</v>
      </c>
      <c r="C25" s="347">
        <v>600</v>
      </c>
      <c r="D25" s="43">
        <v>358</v>
      </c>
      <c r="E25" s="348">
        <v>600</v>
      </c>
      <c r="F25" s="349"/>
      <c r="G25" s="43">
        <v>500</v>
      </c>
    </row>
    <row r="26" spans="1:8" hidden="1" x14ac:dyDescent="0.2">
      <c r="A26" s="157" t="s">
        <v>464</v>
      </c>
      <c r="B26" s="346" t="s">
        <v>465</v>
      </c>
      <c r="C26" s="350">
        <v>2000</v>
      </c>
      <c r="D26" s="351">
        <v>1765</v>
      </c>
      <c r="E26" s="352">
        <v>2000</v>
      </c>
      <c r="F26" s="6"/>
      <c r="G26" s="351">
        <v>1800</v>
      </c>
    </row>
    <row r="27" spans="1:8" hidden="1" x14ac:dyDescent="0.2">
      <c r="A27" s="157" t="s">
        <v>466</v>
      </c>
      <c r="B27" s="346" t="s">
        <v>447</v>
      </c>
      <c r="C27" s="347">
        <v>10000</v>
      </c>
      <c r="D27" s="43">
        <v>11668</v>
      </c>
      <c r="E27" s="348">
        <v>10000</v>
      </c>
      <c r="F27" s="6"/>
      <c r="G27" s="43">
        <v>11000</v>
      </c>
    </row>
    <row r="28" spans="1:8" hidden="1" x14ac:dyDescent="0.2">
      <c r="A28" s="157" t="s">
        <v>347</v>
      </c>
      <c r="B28" s="353" t="s">
        <v>467</v>
      </c>
      <c r="C28" s="347">
        <v>5500</v>
      </c>
      <c r="D28" s="43">
        <v>3893</v>
      </c>
      <c r="E28" s="348">
        <v>5500</v>
      </c>
      <c r="F28" s="6"/>
      <c r="G28" s="43">
        <v>5935</v>
      </c>
    </row>
    <row r="29" spans="1:8" ht="15.75" hidden="1" customHeight="1" x14ac:dyDescent="0.2">
      <c r="A29" s="157" t="s">
        <v>468</v>
      </c>
      <c r="B29" s="42" t="s">
        <v>469</v>
      </c>
      <c r="C29" s="318">
        <v>500</v>
      </c>
      <c r="D29" s="318">
        <v>317</v>
      </c>
      <c r="E29" s="318">
        <v>500</v>
      </c>
      <c r="G29" s="43">
        <v>500</v>
      </c>
    </row>
    <row r="30" spans="1:8" s="130" customFormat="1" hidden="1" x14ac:dyDescent="0.2">
      <c r="A30" s="157" t="s">
        <v>470</v>
      </c>
      <c r="B30" s="42" t="s">
        <v>471</v>
      </c>
      <c r="C30" s="43">
        <v>5000</v>
      </c>
      <c r="D30" s="43">
        <v>5337</v>
      </c>
      <c r="E30" s="43">
        <v>5000</v>
      </c>
      <c r="F30" s="345"/>
      <c r="G30" s="43">
        <v>5500</v>
      </c>
      <c r="H30"/>
    </row>
    <row r="31" spans="1:8" s="130" customFormat="1" hidden="1" x14ac:dyDescent="0.2">
      <c r="A31" s="157" t="s">
        <v>472</v>
      </c>
      <c r="B31" s="42" t="s">
        <v>473</v>
      </c>
      <c r="C31" s="43">
        <v>5000</v>
      </c>
      <c r="D31" s="43">
        <v>2861</v>
      </c>
      <c r="E31" s="43">
        <v>5000</v>
      </c>
      <c r="F31" s="345"/>
      <c r="G31" s="43">
        <v>5000</v>
      </c>
      <c r="H31"/>
    </row>
    <row r="32" spans="1:8" s="130" customFormat="1" hidden="1" x14ac:dyDescent="0.2">
      <c r="A32" s="157" t="s">
        <v>474</v>
      </c>
      <c r="B32" s="42" t="s">
        <v>443</v>
      </c>
      <c r="C32" s="354"/>
      <c r="D32" s="354" t="s">
        <v>14</v>
      </c>
      <c r="E32" s="354"/>
      <c r="F32" s="345"/>
      <c r="G32" s="9"/>
      <c r="H32"/>
    </row>
    <row r="33" spans="1:9" ht="15.75" hidden="1" x14ac:dyDescent="0.2">
      <c r="A33" s="355" t="s">
        <v>83</v>
      </c>
      <c r="B33" s="356" t="str">
        <f>B19</f>
        <v>Parks &amp; Rec. Special Revenue Fund</v>
      </c>
      <c r="C33" s="357">
        <f>SUM(C20:C32)</f>
        <v>31400</v>
      </c>
      <c r="D33" s="357">
        <f>SUM(D20:D32)</f>
        <v>28470</v>
      </c>
      <c r="E33" s="357">
        <f>SUM(E20:E32)</f>
        <v>31400</v>
      </c>
      <c r="F33" s="358">
        <f>SUM(F20:F32)</f>
        <v>0</v>
      </c>
      <c r="G33" s="357">
        <f>SUM(G20:G32)</f>
        <v>40270</v>
      </c>
    </row>
    <row r="34" spans="1:9" ht="63.75" x14ac:dyDescent="0.2">
      <c r="A34" s="359"/>
      <c r="B34" s="360" t="s">
        <v>594</v>
      </c>
      <c r="C34" s="361" t="s">
        <v>627</v>
      </c>
      <c r="D34" s="361" t="s">
        <v>626</v>
      </c>
      <c r="E34" s="361" t="s">
        <v>428</v>
      </c>
      <c r="F34" s="85" t="s">
        <v>431</v>
      </c>
      <c r="G34" s="361" t="s">
        <v>628</v>
      </c>
      <c r="H34" s="361" t="s">
        <v>476</v>
      </c>
      <c r="I34" s="361" t="s">
        <v>33</v>
      </c>
    </row>
    <row r="35" spans="1:9" ht="15.75" x14ac:dyDescent="0.2">
      <c r="A35" s="221"/>
      <c r="B35" s="362" t="s">
        <v>595</v>
      </c>
      <c r="C35" s="363"/>
      <c r="D35" s="363"/>
      <c r="E35" s="363"/>
      <c r="F35" s="7"/>
      <c r="G35" s="363"/>
      <c r="H35" s="40"/>
      <c r="I35" s="40"/>
    </row>
    <row r="36" spans="1:9" x14ac:dyDescent="0.2">
      <c r="A36" s="122" t="s">
        <v>478</v>
      </c>
      <c r="B36" s="156"/>
      <c r="C36" s="364"/>
      <c r="D36" s="364"/>
      <c r="E36" s="364"/>
      <c r="F36" s="7"/>
      <c r="G36" s="364"/>
      <c r="H36" s="40"/>
      <c r="I36" s="40"/>
    </row>
    <row r="37" spans="1:9" x14ac:dyDescent="0.2">
      <c r="A37" s="7"/>
      <c r="B37" s="10"/>
      <c r="C37" s="318"/>
      <c r="D37" s="318"/>
      <c r="E37" s="315"/>
      <c r="F37" s="7"/>
      <c r="G37" s="318"/>
      <c r="H37" s="11">
        <f>G37-C37</f>
        <v>0</v>
      </c>
      <c r="I37" s="69" t="e">
        <f>H37/C37</f>
        <v>#DIV/0!</v>
      </c>
    </row>
    <row r="38" spans="1:9" x14ac:dyDescent="0.2">
      <c r="A38" s="157"/>
      <c r="B38" s="42"/>
      <c r="C38" s="318"/>
      <c r="D38" s="318"/>
      <c r="E38" s="315"/>
      <c r="F38" s="7"/>
      <c r="G38" s="318"/>
      <c r="H38" s="11">
        <f t="shared" ref="H38:H44" si="0">G38-C38</f>
        <v>0</v>
      </c>
      <c r="I38" s="69" t="e">
        <f t="shared" ref="I38:I44" si="1">H38/C38</f>
        <v>#DIV/0!</v>
      </c>
    </row>
    <row r="39" spans="1:9" x14ac:dyDescent="0.2">
      <c r="A39" s="157"/>
      <c r="B39" s="42"/>
      <c r="C39" s="318"/>
      <c r="D39" s="318"/>
      <c r="E39" s="315"/>
      <c r="F39" s="7"/>
      <c r="G39" s="318"/>
      <c r="H39" s="11">
        <f t="shared" si="0"/>
        <v>0</v>
      </c>
      <c r="I39" s="69" t="e">
        <f t="shared" si="1"/>
        <v>#DIV/0!</v>
      </c>
    </row>
    <row r="40" spans="1:9" x14ac:dyDescent="0.2">
      <c r="A40" s="157"/>
      <c r="B40" s="42"/>
      <c r="C40" s="318"/>
      <c r="D40" s="318"/>
      <c r="E40" s="315"/>
      <c r="F40" s="7"/>
      <c r="G40" s="318"/>
      <c r="H40" s="11">
        <f t="shared" si="0"/>
        <v>0</v>
      </c>
      <c r="I40" s="69" t="e">
        <f t="shared" si="1"/>
        <v>#DIV/0!</v>
      </c>
    </row>
    <row r="41" spans="1:9" x14ac:dyDescent="0.2">
      <c r="A41" s="157"/>
      <c r="B41" s="42"/>
      <c r="C41" s="318"/>
      <c r="D41" s="318"/>
      <c r="E41" s="315"/>
      <c r="F41" s="7"/>
      <c r="G41" s="318"/>
      <c r="H41" s="11">
        <f t="shared" si="0"/>
        <v>0</v>
      </c>
      <c r="I41" s="69" t="e">
        <f t="shared" si="1"/>
        <v>#DIV/0!</v>
      </c>
    </row>
    <row r="42" spans="1:9" x14ac:dyDescent="0.2">
      <c r="A42" s="157"/>
      <c r="B42" s="42"/>
      <c r="C42" s="318"/>
      <c r="D42" s="318"/>
      <c r="E42" s="315"/>
      <c r="F42" s="7"/>
      <c r="G42" s="318"/>
      <c r="H42" s="11">
        <f t="shared" si="0"/>
        <v>0</v>
      </c>
      <c r="I42" s="69" t="e">
        <f t="shared" si="1"/>
        <v>#DIV/0!</v>
      </c>
    </row>
    <row r="43" spans="1:9" x14ac:dyDescent="0.2">
      <c r="A43" s="157"/>
      <c r="B43" s="42"/>
      <c r="C43" s="318"/>
      <c r="D43" s="318"/>
      <c r="E43" s="315"/>
      <c r="F43" s="7"/>
      <c r="G43" s="318"/>
      <c r="H43" s="11">
        <f t="shared" si="0"/>
        <v>0</v>
      </c>
      <c r="I43" s="69" t="e">
        <f t="shared" si="1"/>
        <v>#DIV/0!</v>
      </c>
    </row>
    <row r="44" spans="1:9" ht="15.75" x14ac:dyDescent="0.2">
      <c r="A44" s="36" t="s">
        <v>83</v>
      </c>
      <c r="B44" s="41" t="s">
        <v>454</v>
      </c>
      <c r="C44" s="365">
        <f>SUM(C37:C43)</f>
        <v>0</v>
      </c>
      <c r="D44" s="365">
        <f>SUM(D37:D43)</f>
        <v>0</v>
      </c>
      <c r="E44" s="366"/>
      <c r="F44" s="7"/>
      <c r="G44" s="365">
        <f>SUM(G37:G43)</f>
        <v>0</v>
      </c>
      <c r="H44" s="367">
        <f t="shared" si="0"/>
        <v>0</v>
      </c>
      <c r="I44" s="69" t="e">
        <f t="shared" si="1"/>
        <v>#DIV/0!</v>
      </c>
    </row>
    <row r="45" spans="1:9" x14ac:dyDescent="0.2">
      <c r="A45" s="323"/>
      <c r="B45" s="368"/>
      <c r="C45" s="369"/>
      <c r="D45" s="369"/>
      <c r="E45" s="369"/>
      <c r="G45" s="369"/>
    </row>
    <row r="46" spans="1:9" x14ac:dyDescent="0.2">
      <c r="A46" s="323"/>
      <c r="B46" s="253"/>
      <c r="C46" s="55"/>
      <c r="D46" s="55"/>
      <c r="E46" s="55"/>
    </row>
    <row r="47" spans="1:9" x14ac:dyDescent="0.2">
      <c r="A47" s="323"/>
      <c r="B47" s="253"/>
      <c r="C47" s="55"/>
      <c r="D47" s="55"/>
      <c r="E47" s="55"/>
    </row>
    <row r="48" spans="1:9" ht="33.75" x14ac:dyDescent="0.2">
      <c r="A48" s="370"/>
      <c r="B48" s="371" t="s">
        <v>596</v>
      </c>
      <c r="C48" s="361" t="s">
        <v>627</v>
      </c>
      <c r="D48" s="361" t="s">
        <v>626</v>
      </c>
      <c r="E48" s="372" t="s">
        <v>428</v>
      </c>
      <c r="F48" s="60" t="s">
        <v>431</v>
      </c>
      <c r="G48" s="373" t="s">
        <v>625</v>
      </c>
      <c r="H48" s="374" t="s">
        <v>476</v>
      </c>
      <c r="I48" s="374" t="s">
        <v>33</v>
      </c>
    </row>
    <row r="49" spans="1:9" ht="15.75" x14ac:dyDescent="0.2">
      <c r="A49" s="375"/>
      <c r="B49" s="376" t="s">
        <v>595</v>
      </c>
      <c r="C49" s="363"/>
      <c r="D49" s="363"/>
      <c r="E49" s="363"/>
      <c r="F49" s="91" t="s">
        <v>457</v>
      </c>
      <c r="G49" s="40"/>
      <c r="H49" s="40"/>
      <c r="I49" s="40"/>
    </row>
    <row r="50" spans="1:9" x14ac:dyDescent="0.2">
      <c r="A50" s="122" t="s">
        <v>597</v>
      </c>
      <c r="B50" s="42"/>
      <c r="C50" s="377"/>
      <c r="D50" s="318"/>
      <c r="E50" s="318"/>
      <c r="F50" s="91"/>
      <c r="G50" s="318"/>
      <c r="H50" s="11">
        <f>G50-C50</f>
        <v>0</v>
      </c>
      <c r="I50" s="45" t="e">
        <f>H50/C50</f>
        <v>#DIV/0!</v>
      </c>
    </row>
    <row r="51" spans="1:9" x14ac:dyDescent="0.2">
      <c r="A51" s="157"/>
      <c r="B51" s="42"/>
      <c r="C51" s="377"/>
      <c r="D51" s="318"/>
      <c r="E51" s="318"/>
      <c r="F51" s="91"/>
      <c r="G51" s="318"/>
      <c r="H51" s="11">
        <f t="shared" ref="H51:H63" si="2">G51-C51</f>
        <v>0</v>
      </c>
      <c r="I51" s="45" t="e">
        <f t="shared" ref="I51:I63" si="3">H51/C51</f>
        <v>#DIV/0!</v>
      </c>
    </row>
    <row r="52" spans="1:9" x14ac:dyDescent="0.2">
      <c r="A52" s="157"/>
      <c r="B52" s="42"/>
      <c r="C52" s="377"/>
      <c r="D52" s="318"/>
      <c r="E52" s="318"/>
      <c r="F52" s="91"/>
      <c r="G52" s="318"/>
      <c r="H52" s="11">
        <f t="shared" si="2"/>
        <v>0</v>
      </c>
      <c r="I52" s="45" t="e">
        <f>H52/C52</f>
        <v>#DIV/0!</v>
      </c>
    </row>
    <row r="53" spans="1:9" x14ac:dyDescent="0.2">
      <c r="A53" s="157"/>
      <c r="B53" s="42"/>
      <c r="C53" s="377"/>
      <c r="D53" s="318"/>
      <c r="E53" s="318"/>
      <c r="F53" s="168"/>
      <c r="G53" s="9"/>
      <c r="H53" s="11">
        <f t="shared" si="2"/>
        <v>0</v>
      </c>
      <c r="I53" s="45" t="e">
        <f t="shared" si="3"/>
        <v>#DIV/0!</v>
      </c>
    </row>
    <row r="54" spans="1:9" x14ac:dyDescent="0.2">
      <c r="A54" s="157"/>
      <c r="B54" s="346"/>
      <c r="C54" s="377"/>
      <c r="D54" s="318"/>
      <c r="E54" s="378"/>
      <c r="F54" s="28"/>
      <c r="G54" s="318"/>
      <c r="H54" s="11">
        <f t="shared" si="2"/>
        <v>0</v>
      </c>
      <c r="I54" s="45" t="e">
        <f t="shared" si="3"/>
        <v>#DIV/0!</v>
      </c>
    </row>
    <row r="55" spans="1:9" x14ac:dyDescent="0.2">
      <c r="A55" s="157"/>
      <c r="B55" s="346"/>
      <c r="C55" s="225"/>
      <c r="D55" s="43"/>
      <c r="E55" s="43"/>
      <c r="F55" s="236"/>
      <c r="G55" s="43"/>
      <c r="H55" s="11">
        <f t="shared" si="2"/>
        <v>0</v>
      </c>
      <c r="I55" s="45" t="e">
        <f t="shared" si="3"/>
        <v>#DIV/0!</v>
      </c>
    </row>
    <row r="56" spans="1:9" x14ac:dyDescent="0.2">
      <c r="A56" s="157"/>
      <c r="B56" s="346"/>
      <c r="C56" s="379"/>
      <c r="D56" s="351"/>
      <c r="E56" s="351"/>
      <c r="F56" s="9"/>
      <c r="G56" s="351"/>
      <c r="H56" s="11">
        <f t="shared" si="2"/>
        <v>0</v>
      </c>
      <c r="I56" s="45" t="e">
        <f t="shared" si="3"/>
        <v>#DIV/0!</v>
      </c>
    </row>
    <row r="57" spans="1:9" x14ac:dyDescent="0.2">
      <c r="A57" s="157"/>
      <c r="B57" s="346"/>
      <c r="C57" s="225"/>
      <c r="D57" s="43"/>
      <c r="E57" s="43"/>
      <c r="F57" s="9"/>
      <c r="G57" s="43"/>
      <c r="H57" s="11">
        <f t="shared" si="2"/>
        <v>0</v>
      </c>
      <c r="I57" s="45" t="e">
        <f t="shared" si="3"/>
        <v>#DIV/0!</v>
      </c>
    </row>
    <row r="58" spans="1:9" x14ac:dyDescent="0.2">
      <c r="A58" s="157"/>
      <c r="B58" s="353"/>
      <c r="C58" s="225"/>
      <c r="D58" s="43"/>
      <c r="E58" s="43"/>
      <c r="F58" s="9"/>
      <c r="G58" s="43"/>
      <c r="H58" s="11">
        <f t="shared" si="2"/>
        <v>0</v>
      </c>
      <c r="I58" s="45" t="e">
        <f t="shared" si="3"/>
        <v>#DIV/0!</v>
      </c>
    </row>
    <row r="59" spans="1:9" x14ac:dyDescent="0.2">
      <c r="A59" s="157"/>
      <c r="B59" s="42"/>
      <c r="C59" s="377"/>
      <c r="D59" s="318"/>
      <c r="E59" s="318"/>
      <c r="F59" s="7"/>
      <c r="G59" s="43"/>
      <c r="H59" s="11">
        <f t="shared" si="2"/>
        <v>0</v>
      </c>
      <c r="I59" s="45" t="e">
        <f t="shared" si="3"/>
        <v>#DIV/0!</v>
      </c>
    </row>
    <row r="60" spans="1:9" x14ac:dyDescent="0.2">
      <c r="A60" s="157"/>
      <c r="B60" s="42"/>
      <c r="C60" s="225"/>
      <c r="D60" s="43"/>
      <c r="E60" s="43"/>
      <c r="F60" s="28"/>
      <c r="G60" s="43"/>
      <c r="H60" s="11">
        <f t="shared" si="2"/>
        <v>0</v>
      </c>
      <c r="I60" s="45" t="e">
        <f t="shared" si="3"/>
        <v>#DIV/0!</v>
      </c>
    </row>
    <row r="61" spans="1:9" x14ac:dyDescent="0.2">
      <c r="A61" s="157"/>
      <c r="B61" s="42"/>
      <c r="C61" s="225"/>
      <c r="D61" s="43"/>
      <c r="E61" s="43"/>
      <c r="F61" s="28"/>
      <c r="G61" s="43"/>
      <c r="H61" s="11">
        <f t="shared" si="2"/>
        <v>0</v>
      </c>
      <c r="I61" s="45" t="e">
        <f t="shared" si="3"/>
        <v>#DIV/0!</v>
      </c>
    </row>
    <row r="62" spans="1:9" x14ac:dyDescent="0.2">
      <c r="A62" s="157"/>
      <c r="B62" s="42"/>
      <c r="C62" s="225"/>
      <c r="D62" s="43"/>
      <c r="E62" s="354"/>
      <c r="F62" s="28"/>
      <c r="G62" s="9"/>
      <c r="H62" s="11">
        <f t="shared" si="2"/>
        <v>0</v>
      </c>
      <c r="I62" s="45" t="e">
        <f t="shared" si="3"/>
        <v>#DIV/0!</v>
      </c>
    </row>
    <row r="63" spans="1:9" ht="15.75" x14ac:dyDescent="0.2">
      <c r="A63" s="36" t="s">
        <v>83</v>
      </c>
      <c r="B63" s="376"/>
      <c r="C63" s="380">
        <f>SUM(C50:C62)</f>
        <v>0</v>
      </c>
      <c r="D63" s="380">
        <f>SUM(D50:D62)</f>
        <v>0</v>
      </c>
      <c r="E63" s="380">
        <f>SUM(E50:E62)</f>
        <v>0</v>
      </c>
      <c r="F63" s="380">
        <f>SUM(F50:F62)</f>
        <v>0</v>
      </c>
      <c r="G63" s="380">
        <f>SUM(G50:G62)</f>
        <v>0</v>
      </c>
      <c r="H63" s="367">
        <f t="shared" si="2"/>
        <v>0</v>
      </c>
      <c r="I63" s="45" t="e">
        <f t="shared" si="3"/>
        <v>#DIV/0!</v>
      </c>
    </row>
    <row r="67" spans="7:7" x14ac:dyDescent="0.2">
      <c r="G67" s="5" t="s">
        <v>483</v>
      </c>
    </row>
  </sheetData>
  <pageMargins left="0.75" right="0.75" top="0.5" bottom="0.5" header="0.5" footer="0.5"/>
  <pageSetup scale="94" orientation="landscape" r:id="rId1"/>
  <headerFooter alignWithMargins="0">
    <oddFooter>&amp;L&amp;A&amp;C&amp;T &amp;D&amp;R&amp;P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0188F-747C-4367-949B-08106B160870}">
  <sheetPr>
    <pageSetUpPr fitToPage="1"/>
  </sheetPr>
  <dimension ref="A1:L107"/>
  <sheetViews>
    <sheetView zoomScaleNormal="100" workbookViewId="0">
      <selection activeCell="F24" sqref="F24"/>
    </sheetView>
  </sheetViews>
  <sheetFormatPr defaultRowHeight="12.75" x14ac:dyDescent="0.2"/>
  <cols>
    <col min="1" max="1" width="12.5703125" customWidth="1"/>
    <col min="2" max="2" width="23.7109375" customWidth="1"/>
    <col min="3" max="3" width="12" bestFit="1" customWidth="1"/>
    <col min="4" max="4" width="18.7109375" bestFit="1" customWidth="1"/>
    <col min="5" max="5" width="11.28515625" hidden="1" customWidth="1"/>
    <col min="6" max="6" width="12.85546875" customWidth="1"/>
    <col min="7" max="7" width="33.85546875" bestFit="1" customWidth="1"/>
    <col min="8" max="8" width="11.28515625" bestFit="1" customWidth="1"/>
  </cols>
  <sheetData>
    <row r="1" spans="1:12" ht="48" customHeight="1" thickBot="1" x14ac:dyDescent="0.3">
      <c r="A1" s="20" t="s">
        <v>478</v>
      </c>
      <c r="C1" s="381" t="s">
        <v>671</v>
      </c>
      <c r="D1" s="381" t="s">
        <v>679</v>
      </c>
      <c r="E1" s="382">
        <f>'[1]Parks &amp; Rec spec 2020'!E1</f>
        <v>0</v>
      </c>
      <c r="F1" s="383" t="s">
        <v>674</v>
      </c>
      <c r="G1" s="27" t="str">
        <f>'[1]Parks &amp; Rec spec 2020'!F1</f>
        <v>Adjustments,
Changes
&amp; Comments</v>
      </c>
    </row>
    <row r="2" spans="1:12" ht="13.5" thickBot="1" x14ac:dyDescent="0.25">
      <c r="A2" s="384" t="s">
        <v>484</v>
      </c>
      <c r="B2" s="385"/>
      <c r="C2" s="386"/>
      <c r="D2" s="387"/>
      <c r="E2" s="387"/>
    </row>
    <row r="3" spans="1:12" x14ac:dyDescent="0.2">
      <c r="B3" s="5" t="s">
        <v>485</v>
      </c>
      <c r="C3" s="388">
        <v>500</v>
      </c>
      <c r="D3" s="388">
        <v>17040</v>
      </c>
      <c r="E3" s="388"/>
      <c r="F3" s="388">
        <v>20000</v>
      </c>
    </row>
    <row r="4" spans="1:12" x14ac:dyDescent="0.2">
      <c r="B4" s="5" t="s">
        <v>486</v>
      </c>
      <c r="C4" s="388">
        <v>5000</v>
      </c>
      <c r="D4" s="388">
        <v>17338</v>
      </c>
      <c r="E4" s="388"/>
      <c r="F4" s="388">
        <v>17000</v>
      </c>
      <c r="G4" s="5" t="s">
        <v>14</v>
      </c>
    </row>
    <row r="5" spans="1:12" x14ac:dyDescent="0.2">
      <c r="B5" s="5" t="s">
        <v>487</v>
      </c>
      <c r="C5" s="388">
        <v>1000</v>
      </c>
      <c r="D5" s="388">
        <v>448</v>
      </c>
      <c r="E5" s="388"/>
      <c r="F5" s="388">
        <v>500</v>
      </c>
    </row>
    <row r="6" spans="1:12" x14ac:dyDescent="0.2">
      <c r="B6" s="5" t="s">
        <v>488</v>
      </c>
      <c r="C6" s="388">
        <v>96703</v>
      </c>
      <c r="D6" s="388">
        <v>96361</v>
      </c>
      <c r="E6" s="388"/>
      <c r="F6" s="388">
        <v>100000</v>
      </c>
      <c r="L6" t="s">
        <v>14</v>
      </c>
    </row>
    <row r="7" spans="1:12" x14ac:dyDescent="0.2">
      <c r="B7" s="5" t="s">
        <v>489</v>
      </c>
      <c r="C7" s="388"/>
      <c r="D7" s="388"/>
      <c r="E7" s="388"/>
      <c r="F7" s="388"/>
    </row>
    <row r="8" spans="1:12" x14ac:dyDescent="0.2">
      <c r="B8" s="5" t="s">
        <v>490</v>
      </c>
      <c r="C8" s="388">
        <v>50000</v>
      </c>
      <c r="D8" s="388">
        <v>25895</v>
      </c>
      <c r="E8" s="388"/>
      <c r="F8" s="388">
        <v>45000</v>
      </c>
    </row>
    <row r="9" spans="1:12" x14ac:dyDescent="0.2">
      <c r="B9" s="5" t="s">
        <v>491</v>
      </c>
      <c r="C9" s="388">
        <v>2500</v>
      </c>
      <c r="D9" s="388">
        <v>2091</v>
      </c>
      <c r="E9" s="388"/>
      <c r="F9" s="388">
        <v>2000</v>
      </c>
    </row>
    <row r="10" spans="1:12" ht="13.5" thickBot="1" x14ac:dyDescent="0.25">
      <c r="B10" s="5" t="s">
        <v>492</v>
      </c>
      <c r="C10" s="388">
        <v>2500</v>
      </c>
      <c r="D10" s="388">
        <v>14244</v>
      </c>
      <c r="E10" s="389"/>
      <c r="F10" s="389">
        <v>2500</v>
      </c>
      <c r="G10" s="390"/>
    </row>
    <row r="11" spans="1:12" s="395" customFormat="1" ht="13.5" thickBot="1" x14ac:dyDescent="0.25">
      <c r="A11" s="391"/>
      <c r="B11" s="385" t="s">
        <v>493</v>
      </c>
      <c r="C11" s="392">
        <v>158203</v>
      </c>
      <c r="D11" s="393">
        <f>SUM(D3:D10)</f>
        <v>173417</v>
      </c>
      <c r="E11" s="394"/>
      <c r="F11" s="393">
        <f>SUM(F3:F10)</f>
        <v>187000</v>
      </c>
      <c r="G11" s="390"/>
    </row>
    <row r="12" spans="1:12" ht="13.5" thickBot="1" x14ac:dyDescent="0.25">
      <c r="A12" s="384" t="s">
        <v>494</v>
      </c>
      <c r="B12" s="396"/>
      <c r="C12" s="397"/>
      <c r="D12" s="388"/>
      <c r="E12" s="389"/>
      <c r="F12" s="389"/>
      <c r="G12" s="390"/>
    </row>
    <row r="13" spans="1:12" x14ac:dyDescent="0.2">
      <c r="B13" s="5" t="s">
        <v>495</v>
      </c>
      <c r="C13" s="388"/>
      <c r="D13" s="388"/>
      <c r="E13" s="389"/>
      <c r="F13" s="389"/>
      <c r="G13" s="390"/>
    </row>
    <row r="14" spans="1:12" x14ac:dyDescent="0.2">
      <c r="B14" s="5" t="s">
        <v>496</v>
      </c>
      <c r="C14" s="388">
        <v>800</v>
      </c>
      <c r="D14" s="388">
        <v>1090</v>
      </c>
      <c r="E14" s="389"/>
      <c r="F14" s="389">
        <v>1000</v>
      </c>
      <c r="G14" s="390"/>
    </row>
    <row r="15" spans="1:12" x14ac:dyDescent="0.2">
      <c r="B15" s="5" t="s">
        <v>497</v>
      </c>
      <c r="C15" s="388">
        <v>500000</v>
      </c>
      <c r="D15" s="388">
        <v>521056.92</v>
      </c>
      <c r="E15" s="389"/>
      <c r="F15" s="389">
        <v>450000</v>
      </c>
      <c r="G15" s="390"/>
    </row>
    <row r="16" spans="1:12" x14ac:dyDescent="0.2">
      <c r="B16" s="5" t="s">
        <v>498</v>
      </c>
      <c r="C16" s="388">
        <v>750</v>
      </c>
      <c r="D16" s="388">
        <v>817.64</v>
      </c>
      <c r="E16" s="389"/>
      <c r="F16" s="389">
        <v>800</v>
      </c>
      <c r="G16" s="390"/>
    </row>
    <row r="17" spans="1:7" x14ac:dyDescent="0.2">
      <c r="B17" s="5" t="s">
        <v>499</v>
      </c>
      <c r="C17" s="388">
        <v>2500</v>
      </c>
      <c r="D17" s="388">
        <v>1739</v>
      </c>
      <c r="E17" s="389"/>
      <c r="F17" s="389">
        <v>1500</v>
      </c>
      <c r="G17" s="390"/>
    </row>
    <row r="18" spans="1:7" x14ac:dyDescent="0.2">
      <c r="B18" s="5" t="s">
        <v>500</v>
      </c>
      <c r="C18" s="388">
        <v>200</v>
      </c>
      <c r="D18" s="388">
        <v>208</v>
      </c>
      <c r="E18" s="389"/>
      <c r="F18" s="389">
        <v>200</v>
      </c>
      <c r="G18" s="390"/>
    </row>
    <row r="19" spans="1:7" x14ac:dyDescent="0.2">
      <c r="B19" s="5" t="s">
        <v>501</v>
      </c>
      <c r="C19" s="388">
        <v>1000</v>
      </c>
      <c r="D19" s="388">
        <v>950</v>
      </c>
      <c r="E19" s="389"/>
      <c r="F19" s="389">
        <v>750</v>
      </c>
      <c r="G19" s="390"/>
    </row>
    <row r="20" spans="1:7" x14ac:dyDescent="0.2">
      <c r="B20" s="5" t="s">
        <v>502</v>
      </c>
      <c r="C20" s="388">
        <v>4000</v>
      </c>
      <c r="D20" s="388">
        <v>1435</v>
      </c>
      <c r="E20" s="389"/>
      <c r="F20" s="389">
        <v>1200</v>
      </c>
      <c r="G20" s="390"/>
    </row>
    <row r="21" spans="1:7" x14ac:dyDescent="0.2">
      <c r="B21" s="5" t="s">
        <v>503</v>
      </c>
      <c r="C21" s="388">
        <v>150</v>
      </c>
      <c r="D21" s="388">
        <v>462</v>
      </c>
      <c r="E21" s="389"/>
      <c r="F21" s="389">
        <v>400</v>
      </c>
      <c r="G21" s="390"/>
    </row>
    <row r="22" spans="1:7" ht="13.5" thickBot="1" x14ac:dyDescent="0.25">
      <c r="B22" s="5" t="s">
        <v>504</v>
      </c>
      <c r="C22" s="388">
        <v>550</v>
      </c>
      <c r="D22" s="388">
        <v>16.600000000000001</v>
      </c>
      <c r="E22" s="389"/>
      <c r="F22" s="389"/>
      <c r="G22" s="390"/>
    </row>
    <row r="23" spans="1:7" s="395" customFormat="1" ht="13.5" thickBot="1" x14ac:dyDescent="0.25">
      <c r="A23" s="391"/>
      <c r="B23" s="385" t="s">
        <v>505</v>
      </c>
      <c r="C23" s="392">
        <v>509950</v>
      </c>
      <c r="D23" s="393">
        <f>SUM(D14:D22)</f>
        <v>527775.16</v>
      </c>
      <c r="E23" s="394"/>
      <c r="F23" s="393">
        <f>SUM(F14:F22)</f>
        <v>455850</v>
      </c>
      <c r="G23" s="390"/>
    </row>
    <row r="24" spans="1:7" ht="13.5" thickBot="1" x14ac:dyDescent="0.25">
      <c r="A24" s="398" t="s">
        <v>506</v>
      </c>
      <c r="B24" s="399"/>
      <c r="C24" s="397"/>
      <c r="D24" s="388"/>
      <c r="E24" s="389"/>
      <c r="F24" s="389"/>
      <c r="G24" s="390"/>
    </row>
    <row r="25" spans="1:7" s="395" customFormat="1" ht="13.5" thickBot="1" x14ac:dyDescent="0.25">
      <c r="A25" s="400"/>
      <c r="B25" s="401" t="s">
        <v>506</v>
      </c>
      <c r="C25" s="392">
        <v>9000</v>
      </c>
      <c r="D25" s="393">
        <v>5134.7</v>
      </c>
      <c r="E25" s="394"/>
      <c r="F25" s="393">
        <v>4500</v>
      </c>
      <c r="G25" s="390"/>
    </row>
    <row r="26" spans="1:7" ht="13.5" thickBot="1" x14ac:dyDescent="0.25">
      <c r="A26" s="384" t="s">
        <v>507</v>
      </c>
      <c r="B26" s="396"/>
      <c r="C26" s="397"/>
      <c r="D26" s="388"/>
      <c r="E26" s="389"/>
      <c r="F26" s="389"/>
      <c r="G26" s="390"/>
    </row>
    <row r="27" spans="1:7" x14ac:dyDescent="0.2">
      <c r="B27" s="5" t="s">
        <v>508</v>
      </c>
      <c r="C27" s="388">
        <v>131124</v>
      </c>
      <c r="D27" s="388">
        <v>237471</v>
      </c>
      <c r="E27" s="389"/>
      <c r="F27" s="389">
        <v>150000</v>
      </c>
      <c r="G27" s="390"/>
    </row>
    <row r="28" spans="1:7" x14ac:dyDescent="0.2">
      <c r="B28" s="5" t="s">
        <v>509</v>
      </c>
      <c r="C28" s="388"/>
      <c r="D28" s="388"/>
      <c r="E28" s="389"/>
      <c r="F28" s="389"/>
      <c r="G28" s="390"/>
    </row>
    <row r="29" spans="1:7" x14ac:dyDescent="0.2">
      <c r="B29" s="5" t="s">
        <v>510</v>
      </c>
      <c r="C29" s="388"/>
      <c r="D29" s="388"/>
      <c r="E29" s="389"/>
      <c r="F29" s="389"/>
      <c r="G29" s="390"/>
    </row>
    <row r="30" spans="1:7" x14ac:dyDescent="0.2">
      <c r="B30" s="5" t="s">
        <v>511</v>
      </c>
      <c r="C30" s="388"/>
      <c r="D30" s="388"/>
      <c r="E30" s="389"/>
      <c r="F30" s="389"/>
      <c r="G30" s="390"/>
    </row>
    <row r="31" spans="1:7" ht="13.5" thickBot="1" x14ac:dyDescent="0.25">
      <c r="B31" s="5" t="s">
        <v>512</v>
      </c>
      <c r="C31" s="388"/>
      <c r="D31" s="388"/>
      <c r="E31" s="389"/>
      <c r="F31" s="389"/>
      <c r="G31" s="390"/>
    </row>
    <row r="32" spans="1:7" s="395" customFormat="1" ht="13.5" thickBot="1" x14ac:dyDescent="0.25">
      <c r="A32" s="391"/>
      <c r="B32" s="385" t="s">
        <v>513</v>
      </c>
      <c r="C32" s="392">
        <v>164961</v>
      </c>
      <c r="D32" s="393">
        <f>SUM(D27:D31)</f>
        <v>237471</v>
      </c>
      <c r="E32" s="394"/>
      <c r="F32" s="393">
        <f>SUM(F27:F31)</f>
        <v>150000</v>
      </c>
      <c r="G32" s="390"/>
    </row>
    <row r="33" spans="1:7" ht="13.5" thickBot="1" x14ac:dyDescent="0.25">
      <c r="A33" s="398" t="s">
        <v>514</v>
      </c>
      <c r="B33" s="402"/>
      <c r="C33" s="397"/>
      <c r="D33" s="388"/>
      <c r="E33" s="389"/>
      <c r="F33" s="389"/>
      <c r="G33" s="390"/>
    </row>
    <row r="34" spans="1:7" x14ac:dyDescent="0.2">
      <c r="B34" s="5" t="s">
        <v>515</v>
      </c>
      <c r="C34" s="388"/>
      <c r="D34" s="388"/>
      <c r="E34" s="389"/>
      <c r="F34" s="389"/>
      <c r="G34" s="390"/>
    </row>
    <row r="35" spans="1:7" ht="13.5" thickBot="1" x14ac:dyDescent="0.25">
      <c r="B35" s="5" t="s">
        <v>516</v>
      </c>
      <c r="C35" s="388"/>
      <c r="D35" s="388"/>
      <c r="E35" s="389"/>
      <c r="F35" s="389"/>
      <c r="G35" s="390"/>
    </row>
    <row r="36" spans="1:7" s="395" customFormat="1" ht="13.5" thickBot="1" x14ac:dyDescent="0.25">
      <c r="A36" s="391"/>
      <c r="B36" s="385" t="s">
        <v>517</v>
      </c>
      <c r="C36" s="403"/>
      <c r="D36" s="404"/>
      <c r="E36" s="405"/>
      <c r="F36" s="405"/>
      <c r="G36" s="390"/>
    </row>
    <row r="37" spans="1:7" ht="13.5" thickBot="1" x14ac:dyDescent="0.25">
      <c r="A37" s="384" t="s">
        <v>518</v>
      </c>
      <c r="B37" s="396"/>
      <c r="C37" s="397"/>
      <c r="D37" s="388"/>
      <c r="E37" s="389"/>
      <c r="F37" s="389"/>
      <c r="G37" s="390"/>
    </row>
    <row r="38" spans="1:7" x14ac:dyDescent="0.2">
      <c r="B38" s="5" t="s">
        <v>519</v>
      </c>
      <c r="C38" s="388">
        <v>200</v>
      </c>
      <c r="D38" s="388">
        <v>59.89</v>
      </c>
      <c r="E38" s="389"/>
      <c r="F38" s="389">
        <v>50</v>
      </c>
      <c r="G38" s="390"/>
    </row>
    <row r="39" spans="1:7" x14ac:dyDescent="0.2">
      <c r="B39" s="5" t="s">
        <v>520</v>
      </c>
      <c r="C39" s="388">
        <v>50</v>
      </c>
      <c r="D39" s="388">
        <v>0</v>
      </c>
      <c r="E39" s="389"/>
      <c r="F39" s="389"/>
      <c r="G39" s="390"/>
    </row>
    <row r="40" spans="1:7" x14ac:dyDescent="0.2">
      <c r="B40" s="5" t="s">
        <v>521</v>
      </c>
      <c r="C40" s="388">
        <v>25</v>
      </c>
      <c r="D40" s="388">
        <v>0</v>
      </c>
      <c r="E40" s="389"/>
      <c r="F40" s="389"/>
      <c r="G40" s="390"/>
    </row>
    <row r="41" spans="1:7" x14ac:dyDescent="0.2">
      <c r="B41" s="5" t="s">
        <v>522</v>
      </c>
      <c r="C41" s="406">
        <v>100</v>
      </c>
      <c r="D41" s="388">
        <v>240.7</v>
      </c>
      <c r="E41" s="388"/>
      <c r="F41" s="388">
        <v>150</v>
      </c>
      <c r="G41" s="390"/>
    </row>
    <row r="42" spans="1:7" x14ac:dyDescent="0.2">
      <c r="B42" s="5" t="s">
        <v>523</v>
      </c>
      <c r="C42" s="388"/>
      <c r="D42" s="388"/>
      <c r="E42" s="388"/>
      <c r="F42" s="388"/>
      <c r="G42" s="390"/>
    </row>
    <row r="43" spans="1:7" x14ac:dyDescent="0.2">
      <c r="B43" s="5" t="s">
        <v>524</v>
      </c>
      <c r="C43" s="388"/>
      <c r="D43" s="388"/>
      <c r="E43" s="388"/>
      <c r="F43" s="388"/>
      <c r="G43" s="390"/>
    </row>
    <row r="44" spans="1:7" x14ac:dyDescent="0.2">
      <c r="B44" s="5" t="s">
        <v>525</v>
      </c>
      <c r="C44" s="388"/>
      <c r="D44" s="388"/>
      <c r="E44" s="388"/>
      <c r="F44" s="388"/>
      <c r="G44" s="390"/>
    </row>
    <row r="45" spans="1:7" x14ac:dyDescent="0.2">
      <c r="B45" s="5" t="s">
        <v>526</v>
      </c>
      <c r="C45" s="388">
        <v>300</v>
      </c>
      <c r="D45" s="388">
        <v>175</v>
      </c>
      <c r="E45" s="388"/>
      <c r="F45" s="388">
        <v>150</v>
      </c>
      <c r="G45" s="390"/>
    </row>
    <row r="46" spans="1:7" x14ac:dyDescent="0.2">
      <c r="B46" s="5" t="s">
        <v>527</v>
      </c>
      <c r="C46" s="388">
        <v>100</v>
      </c>
      <c r="D46" s="388">
        <v>90</v>
      </c>
      <c r="E46" s="388"/>
      <c r="F46" s="388">
        <v>100</v>
      </c>
      <c r="G46" s="390"/>
    </row>
    <row r="47" spans="1:7" x14ac:dyDescent="0.2">
      <c r="B47" s="5" t="s">
        <v>528</v>
      </c>
      <c r="C47" s="388">
        <v>500</v>
      </c>
      <c r="D47" s="388">
        <v>622</v>
      </c>
      <c r="E47" s="388"/>
      <c r="F47" s="388">
        <v>500</v>
      </c>
      <c r="G47" s="390"/>
    </row>
    <row r="48" spans="1:7" x14ac:dyDescent="0.2">
      <c r="B48" s="5" t="s">
        <v>529</v>
      </c>
      <c r="C48" s="388">
        <v>100</v>
      </c>
      <c r="D48" s="388">
        <v>150</v>
      </c>
      <c r="E48" s="388"/>
      <c r="F48" s="388">
        <v>150</v>
      </c>
      <c r="G48" s="390"/>
    </row>
    <row r="49" spans="1:8" x14ac:dyDescent="0.2">
      <c r="B49" s="5" t="s">
        <v>530</v>
      </c>
      <c r="C49" s="388">
        <v>100</v>
      </c>
      <c r="D49" s="388"/>
      <c r="E49" s="388"/>
      <c r="F49" s="388"/>
      <c r="G49" s="390"/>
    </row>
    <row r="50" spans="1:8" x14ac:dyDescent="0.2">
      <c r="B50" s="5" t="s">
        <v>531</v>
      </c>
      <c r="C50" s="388"/>
      <c r="D50" s="388"/>
      <c r="E50" s="388"/>
      <c r="F50" s="388"/>
      <c r="G50" s="390"/>
    </row>
    <row r="51" spans="1:8" ht="14.25" x14ac:dyDescent="0.2">
      <c r="B51" s="5" t="s">
        <v>532</v>
      </c>
      <c r="C51" s="388"/>
      <c r="D51" s="388"/>
      <c r="E51" s="388"/>
      <c r="F51" s="388"/>
      <c r="G51" s="407" t="s">
        <v>533</v>
      </c>
    </row>
    <row r="52" spans="1:8" x14ac:dyDescent="0.2">
      <c r="B52" s="5" t="s">
        <v>534</v>
      </c>
      <c r="C52" s="388">
        <v>3000</v>
      </c>
      <c r="D52" s="388">
        <v>2793</v>
      </c>
      <c r="E52" s="388"/>
      <c r="F52" s="388">
        <v>2500</v>
      </c>
      <c r="G52" s="408" t="s">
        <v>535</v>
      </c>
      <c r="H52" s="409"/>
    </row>
    <row r="53" spans="1:8" x14ac:dyDescent="0.2">
      <c r="B53" s="5" t="s">
        <v>536</v>
      </c>
      <c r="C53" s="388">
        <v>500</v>
      </c>
      <c r="D53" s="388">
        <v>400.9</v>
      </c>
      <c r="E53" s="388"/>
      <c r="F53" s="388">
        <v>400</v>
      </c>
      <c r="G53" s="408" t="s">
        <v>537</v>
      </c>
      <c r="H53" s="410"/>
    </row>
    <row r="54" spans="1:8" x14ac:dyDescent="0.2">
      <c r="A54" s="5" t="s">
        <v>538</v>
      </c>
      <c r="B54" s="5" t="s">
        <v>539</v>
      </c>
      <c r="C54" s="388">
        <v>35000</v>
      </c>
      <c r="D54" s="388">
        <v>51653.48</v>
      </c>
      <c r="E54" s="388"/>
      <c r="F54" s="388">
        <v>50000</v>
      </c>
      <c r="G54" s="408" t="s">
        <v>540</v>
      </c>
      <c r="H54" s="409"/>
    </row>
    <row r="55" spans="1:8" x14ac:dyDescent="0.2">
      <c r="B55" s="5" t="s">
        <v>541</v>
      </c>
      <c r="C55" s="388"/>
      <c r="D55" s="388"/>
      <c r="E55" s="388"/>
      <c r="F55" s="388"/>
      <c r="G55" s="408" t="s">
        <v>542</v>
      </c>
      <c r="H55" s="410"/>
    </row>
    <row r="56" spans="1:8" x14ac:dyDescent="0.2">
      <c r="B56" s="5" t="s">
        <v>543</v>
      </c>
      <c r="C56" s="388"/>
      <c r="D56" s="388"/>
      <c r="E56" s="388"/>
      <c r="F56" s="388"/>
      <c r="G56" s="408" t="s">
        <v>544</v>
      </c>
      <c r="H56" s="409"/>
    </row>
    <row r="57" spans="1:8" x14ac:dyDescent="0.2">
      <c r="B57" s="5" t="s">
        <v>545</v>
      </c>
      <c r="C57" s="388"/>
      <c r="D57" s="388"/>
      <c r="E57" s="388"/>
      <c r="F57" s="388"/>
      <c r="G57" s="408" t="s">
        <v>546</v>
      </c>
      <c r="H57" s="410"/>
    </row>
    <row r="58" spans="1:8" x14ac:dyDescent="0.2">
      <c r="B58" s="5" t="s">
        <v>547</v>
      </c>
      <c r="C58" s="388"/>
      <c r="D58" s="388">
        <v>5150</v>
      </c>
      <c r="E58" s="388"/>
      <c r="F58" s="388">
        <v>5000</v>
      </c>
      <c r="G58" s="408" t="s">
        <v>548</v>
      </c>
      <c r="H58" s="409"/>
    </row>
    <row r="59" spans="1:8" x14ac:dyDescent="0.2">
      <c r="B59" s="5" t="s">
        <v>549</v>
      </c>
      <c r="C59" s="388">
        <v>12500</v>
      </c>
      <c r="D59" s="388">
        <v>10028</v>
      </c>
      <c r="E59" s="388"/>
      <c r="F59" s="388">
        <v>10000</v>
      </c>
      <c r="G59" s="390"/>
      <c r="H59" s="411">
        <f>SUM(H52:H58)</f>
        <v>0</v>
      </c>
    </row>
    <row r="60" spans="1:8" ht="13.5" thickBot="1" x14ac:dyDescent="0.25">
      <c r="B60" s="5" t="s">
        <v>550</v>
      </c>
      <c r="C60" s="388"/>
      <c r="D60" s="388"/>
      <c r="E60" s="388"/>
      <c r="F60" s="388"/>
      <c r="G60" s="390"/>
    </row>
    <row r="61" spans="1:8" s="395" customFormat="1" ht="13.5" thickBot="1" x14ac:dyDescent="0.25">
      <c r="A61" s="391"/>
      <c r="B61" s="385" t="s">
        <v>551</v>
      </c>
      <c r="C61" s="392">
        <v>54475</v>
      </c>
      <c r="D61" s="393">
        <f>SUM(D38:D60)</f>
        <v>71362.97</v>
      </c>
      <c r="E61" s="394"/>
      <c r="F61" s="393">
        <f>SUM(F37:F60)</f>
        <v>69000</v>
      </c>
      <c r="G61" s="390"/>
    </row>
    <row r="62" spans="1:8" ht="13.5" thickBot="1" x14ac:dyDescent="0.25">
      <c r="A62" s="5" t="s">
        <v>552</v>
      </c>
      <c r="C62" s="388"/>
      <c r="D62" s="388"/>
      <c r="E62" s="389"/>
      <c r="F62" s="389"/>
      <c r="G62" s="390"/>
    </row>
    <row r="63" spans="1:8" s="395" customFormat="1" ht="13.5" thickBot="1" x14ac:dyDescent="0.25">
      <c r="B63" s="412" t="s">
        <v>552</v>
      </c>
      <c r="C63" s="392">
        <v>0</v>
      </c>
      <c r="D63" s="393">
        <v>179174</v>
      </c>
      <c r="E63" s="394"/>
      <c r="F63" s="393">
        <v>25000</v>
      </c>
      <c r="G63" s="390"/>
    </row>
    <row r="64" spans="1:8" ht="13.5" thickBot="1" x14ac:dyDescent="0.25">
      <c r="A64" s="384" t="s">
        <v>553</v>
      </c>
      <c r="B64" s="396"/>
      <c r="C64" s="397"/>
      <c r="D64" s="388"/>
      <c r="E64" s="389"/>
      <c r="F64" s="389"/>
      <c r="G64" s="390"/>
    </row>
    <row r="65" spans="1:7" x14ac:dyDescent="0.2">
      <c r="B65" s="5" t="s">
        <v>554</v>
      </c>
      <c r="C65" s="388">
        <v>2500</v>
      </c>
      <c r="D65" s="406">
        <v>41213</v>
      </c>
      <c r="E65" s="389"/>
      <c r="F65" s="389">
        <v>2500</v>
      </c>
      <c r="G65" s="390"/>
    </row>
    <row r="66" spans="1:7" x14ac:dyDescent="0.2">
      <c r="B66" s="5" t="s">
        <v>555</v>
      </c>
      <c r="C66" s="388"/>
      <c r="D66" s="388">
        <v>-220</v>
      </c>
      <c r="E66" s="389"/>
      <c r="F66" s="389">
        <v>-220</v>
      </c>
      <c r="G66" s="390"/>
    </row>
    <row r="67" spans="1:7" x14ac:dyDescent="0.2">
      <c r="B67" s="5" t="s">
        <v>556</v>
      </c>
      <c r="C67" s="388"/>
      <c r="D67" s="388"/>
      <c r="E67" s="389"/>
      <c r="F67" s="389"/>
      <c r="G67" s="390"/>
    </row>
    <row r="68" spans="1:7" ht="13.5" thickBot="1" x14ac:dyDescent="0.25">
      <c r="B68" s="5" t="s">
        <v>557</v>
      </c>
      <c r="C68" s="388"/>
      <c r="D68" s="388"/>
      <c r="E68" s="389"/>
      <c r="F68" s="389"/>
      <c r="G68" s="390"/>
    </row>
    <row r="69" spans="1:7" s="395" customFormat="1" ht="13.5" thickBot="1" x14ac:dyDescent="0.25">
      <c r="B69" s="412" t="s">
        <v>558</v>
      </c>
      <c r="C69" s="392">
        <v>2500</v>
      </c>
      <c r="D69" s="393">
        <f>SUM(D64:D68)</f>
        <v>40993</v>
      </c>
      <c r="E69" s="393"/>
      <c r="F69" s="393">
        <f>SUM(F64:F68)</f>
        <v>2280</v>
      </c>
      <c r="G69" s="390"/>
    </row>
    <row r="70" spans="1:7" ht="13.5" thickBot="1" x14ac:dyDescent="0.25">
      <c r="A70" s="384" t="s">
        <v>559</v>
      </c>
      <c r="B70" s="396"/>
      <c r="C70" s="397"/>
      <c r="D70" s="388"/>
      <c r="E70" s="389"/>
      <c r="F70" s="389"/>
      <c r="G70" s="390"/>
    </row>
    <row r="71" spans="1:7" x14ac:dyDescent="0.2">
      <c r="B71" s="5" t="s">
        <v>560</v>
      </c>
      <c r="C71" s="388"/>
      <c r="D71" s="388"/>
      <c r="E71" s="389"/>
      <c r="F71" s="389"/>
      <c r="G71" s="390"/>
    </row>
    <row r="72" spans="1:7" x14ac:dyDescent="0.2">
      <c r="B72" s="5" t="s">
        <v>561</v>
      </c>
      <c r="C72" s="388"/>
      <c r="D72" s="388"/>
      <c r="E72" s="389"/>
      <c r="F72" s="389"/>
      <c r="G72" s="390"/>
    </row>
    <row r="73" spans="1:7" x14ac:dyDescent="0.2">
      <c r="B73" s="5" t="s">
        <v>562</v>
      </c>
      <c r="C73" s="388"/>
      <c r="D73" s="388"/>
      <c r="E73" s="389"/>
      <c r="F73" s="389"/>
      <c r="G73" s="390"/>
    </row>
    <row r="74" spans="1:7" x14ac:dyDescent="0.2">
      <c r="B74" s="5" t="s">
        <v>563</v>
      </c>
      <c r="C74" s="388"/>
      <c r="D74" s="388"/>
      <c r="E74" s="389"/>
      <c r="F74" s="389"/>
      <c r="G74" s="390"/>
    </row>
    <row r="75" spans="1:7" x14ac:dyDescent="0.2">
      <c r="B75" s="5" t="s">
        <v>564</v>
      </c>
      <c r="C75" s="388">
        <v>500</v>
      </c>
      <c r="D75" s="388"/>
      <c r="E75" s="389"/>
      <c r="F75" s="389"/>
      <c r="G75" s="390"/>
    </row>
    <row r="76" spans="1:7" x14ac:dyDescent="0.2">
      <c r="B76" s="5" t="s">
        <v>565</v>
      </c>
      <c r="C76" s="388"/>
      <c r="D76" s="388"/>
      <c r="E76" s="389"/>
      <c r="F76" s="389"/>
      <c r="G76" s="390"/>
    </row>
    <row r="77" spans="1:7" x14ac:dyDescent="0.2">
      <c r="B77" s="5" t="s">
        <v>566</v>
      </c>
      <c r="C77" s="388"/>
      <c r="D77" s="388"/>
      <c r="E77" s="389"/>
      <c r="F77" s="389"/>
      <c r="G77" s="390"/>
    </row>
    <row r="78" spans="1:7" ht="13.5" thickBot="1" x14ac:dyDescent="0.25">
      <c r="B78" s="5" t="s">
        <v>567</v>
      </c>
      <c r="C78" s="388">
        <v>200000</v>
      </c>
      <c r="D78" s="388">
        <v>105305</v>
      </c>
      <c r="E78" s="389"/>
      <c r="F78" s="389">
        <v>125000</v>
      </c>
      <c r="G78" s="390"/>
    </row>
    <row r="79" spans="1:7" s="395" customFormat="1" ht="13.5" thickBot="1" x14ac:dyDescent="0.25">
      <c r="B79" s="412" t="s">
        <v>568</v>
      </c>
      <c r="C79" s="392">
        <v>200500</v>
      </c>
      <c r="D79" s="392">
        <f>SUM(D70:D78)</f>
        <v>105305</v>
      </c>
      <c r="E79" s="392">
        <f t="shared" ref="E79:F79" si="0">SUM(E70:E78)</f>
        <v>0</v>
      </c>
      <c r="F79" s="392">
        <f t="shared" si="0"/>
        <v>125000</v>
      </c>
      <c r="G79" s="390"/>
    </row>
    <row r="80" spans="1:7" ht="13.5" thickBot="1" x14ac:dyDescent="0.25">
      <c r="A80" s="384" t="s">
        <v>569</v>
      </c>
      <c r="B80" s="396"/>
      <c r="C80" s="397"/>
      <c r="D80" s="388"/>
      <c r="E80" s="389"/>
      <c r="F80" s="389"/>
      <c r="G80" s="390"/>
    </row>
    <row r="81" spans="1:7" s="415" customFormat="1" x14ac:dyDescent="0.2">
      <c r="A81"/>
      <c r="B81" s="5" t="s">
        <v>570</v>
      </c>
      <c r="C81" s="413"/>
      <c r="D81" s="413"/>
      <c r="E81" s="414"/>
      <c r="F81" s="414"/>
      <c r="G81" s="390"/>
    </row>
    <row r="82" spans="1:7" s="395" customFormat="1" ht="13.5" thickBot="1" x14ac:dyDescent="0.25">
      <c r="B82" s="412" t="s">
        <v>571</v>
      </c>
      <c r="C82" s="404"/>
      <c r="D82" s="404"/>
      <c r="E82" s="405"/>
      <c r="F82" s="405"/>
      <c r="G82" s="390"/>
    </row>
    <row r="83" spans="1:7" ht="13.5" thickBot="1" x14ac:dyDescent="0.25">
      <c r="A83" s="384" t="s">
        <v>572</v>
      </c>
      <c r="B83" s="396"/>
      <c r="C83" s="397"/>
      <c r="D83" s="388"/>
      <c r="E83" s="389"/>
      <c r="F83" s="389"/>
      <c r="G83" s="390"/>
    </row>
    <row r="84" spans="1:7" s="415" customFormat="1" ht="13.5" thickBot="1" x14ac:dyDescent="0.25">
      <c r="A84"/>
      <c r="B84" s="5" t="s">
        <v>573</v>
      </c>
      <c r="C84" s="413"/>
      <c r="D84" s="413"/>
      <c r="E84" s="414"/>
      <c r="F84" s="414"/>
      <c r="G84" s="390"/>
    </row>
    <row r="85" spans="1:7" s="395" customFormat="1" ht="13.5" thickBot="1" x14ac:dyDescent="0.25">
      <c r="A85" s="384" t="s">
        <v>574</v>
      </c>
      <c r="B85" s="396"/>
      <c r="C85" s="403"/>
      <c r="D85" s="404"/>
      <c r="E85" s="405"/>
      <c r="F85" s="405"/>
      <c r="G85" s="390"/>
    </row>
    <row r="86" spans="1:7" ht="13.5" thickBot="1" x14ac:dyDescent="0.25">
      <c r="A86" s="5"/>
      <c r="B86" t="s">
        <v>511</v>
      </c>
      <c r="C86" s="388"/>
      <c r="D86" s="388"/>
      <c r="E86" s="389"/>
      <c r="F86" s="389"/>
      <c r="G86" s="390"/>
    </row>
    <row r="87" spans="1:7" s="395" customFormat="1" ht="13.5" thickBot="1" x14ac:dyDescent="0.25">
      <c r="A87" s="384"/>
      <c r="B87" s="416" t="s">
        <v>575</v>
      </c>
      <c r="C87" s="393">
        <f>C79+C69+C63+C32+C25+C11+C23+C61</f>
        <v>1099589</v>
      </c>
      <c r="D87" s="393">
        <f>D79+D69+D63+D32+D25+D11+D23+D61</f>
        <v>1340632.8299999998</v>
      </c>
      <c r="E87" s="417"/>
      <c r="F87" s="393">
        <f>F79+F69+F63+F32+F25+F11+F23+F61</f>
        <v>1018630</v>
      </c>
      <c r="G87" s="418" t="s">
        <v>576</v>
      </c>
    </row>
    <row r="88" spans="1:7" x14ac:dyDescent="0.2">
      <c r="A88" s="337"/>
      <c r="B88" s="337"/>
      <c r="C88" s="419"/>
      <c r="D88" s="419"/>
      <c r="E88" s="420"/>
      <c r="F88" s="420"/>
      <c r="G88" s="390"/>
    </row>
    <row r="89" spans="1:7" x14ac:dyDescent="0.2">
      <c r="A89" s="5" t="s">
        <v>577</v>
      </c>
      <c r="C89" s="388"/>
      <c r="D89" s="388"/>
      <c r="E89" s="389"/>
      <c r="F89" s="389"/>
      <c r="G89" s="390"/>
    </row>
    <row r="90" spans="1:7" s="415" customFormat="1" x14ac:dyDescent="0.2">
      <c r="B90" s="421" t="s">
        <v>578</v>
      </c>
      <c r="C90" s="413"/>
      <c r="D90" s="422"/>
      <c r="E90" s="414"/>
      <c r="F90" s="414"/>
      <c r="G90" s="423">
        <f>F87-D87</f>
        <v>-322002.82999999984</v>
      </c>
    </row>
    <row r="91" spans="1:7" s="395" customFormat="1" ht="13.5" thickBot="1" x14ac:dyDescent="0.25">
      <c r="B91" s="412" t="s">
        <v>579</v>
      </c>
      <c r="C91" s="424"/>
      <c r="D91" s="425"/>
      <c r="E91" s="426"/>
      <c r="F91" s="426"/>
      <c r="G91" s="390"/>
    </row>
    <row r="92" spans="1:7" ht="13.5" thickBot="1" x14ac:dyDescent="0.25">
      <c r="C92" s="387"/>
      <c r="D92" s="427" t="s">
        <v>1</v>
      </c>
      <c r="E92" s="24"/>
      <c r="F92" s="24"/>
      <c r="G92" s="390"/>
    </row>
    <row r="93" spans="1:7" s="395" customFormat="1" ht="13.5" thickBot="1" x14ac:dyDescent="0.25">
      <c r="A93" s="412" t="s">
        <v>580</v>
      </c>
      <c r="C93" s="427">
        <f>SUM(C87:C92)</f>
        <v>1099589</v>
      </c>
      <c r="D93" s="427">
        <f>SUM(D87:D92)</f>
        <v>1340632.8299999998</v>
      </c>
      <c r="E93" s="427"/>
      <c r="F93" s="427">
        <f>SUM(F87:F92)</f>
        <v>1018630</v>
      </c>
      <c r="G93" s="390"/>
    </row>
    <row r="94" spans="1:7" x14ac:dyDescent="0.2">
      <c r="G94" s="390"/>
    </row>
    <row r="95" spans="1:7" x14ac:dyDescent="0.2">
      <c r="G95" s="390"/>
    </row>
    <row r="96" spans="1:7" x14ac:dyDescent="0.2">
      <c r="G96" s="390"/>
    </row>
    <row r="97" spans="7:7" x14ac:dyDescent="0.2">
      <c r="G97" s="418" t="s">
        <v>1</v>
      </c>
    </row>
    <row r="98" spans="7:7" x14ac:dyDescent="0.2">
      <c r="G98" s="390"/>
    </row>
    <row r="99" spans="7:7" x14ac:dyDescent="0.2">
      <c r="G99" s="390"/>
    </row>
    <row r="100" spans="7:7" x14ac:dyDescent="0.2">
      <c r="G100" s="390"/>
    </row>
    <row r="101" spans="7:7" x14ac:dyDescent="0.2">
      <c r="G101" s="390"/>
    </row>
    <row r="102" spans="7:7" x14ac:dyDescent="0.2">
      <c r="G102" s="390"/>
    </row>
    <row r="103" spans="7:7" x14ac:dyDescent="0.2">
      <c r="G103" s="390"/>
    </row>
    <row r="104" spans="7:7" x14ac:dyDescent="0.2">
      <c r="G104" s="390"/>
    </row>
    <row r="105" spans="7:7" x14ac:dyDescent="0.2">
      <c r="G105" s="390"/>
    </row>
    <row r="106" spans="7:7" x14ac:dyDescent="0.2">
      <c r="G106" s="390"/>
    </row>
    <row r="107" spans="7:7" x14ac:dyDescent="0.2">
      <c r="G107" s="390"/>
    </row>
  </sheetData>
  <pageMargins left="0.7" right="0.7" top="0.75" bottom="0.75" header="0.3" footer="0.3"/>
  <pageSetup scale="56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81784-2C72-47C3-B55A-25A66F7B7B05}">
  <dimension ref="A1:E37"/>
  <sheetViews>
    <sheetView tabSelected="1" zoomScaleNormal="100" workbookViewId="0">
      <selection activeCell="H30" sqref="H30"/>
    </sheetView>
  </sheetViews>
  <sheetFormatPr defaultRowHeight="12.75" x14ac:dyDescent="0.2"/>
  <cols>
    <col min="1" max="1" width="33.5703125" bestFit="1" customWidth="1"/>
    <col min="2" max="2" width="12.7109375" bestFit="1" customWidth="1"/>
    <col min="3" max="3" width="15.5703125" bestFit="1" customWidth="1"/>
    <col min="4" max="4" width="10.140625" bestFit="1" customWidth="1"/>
    <col min="5" max="5" width="12.85546875" customWidth="1"/>
  </cols>
  <sheetData>
    <row r="1" spans="1:5" ht="18.75" x14ac:dyDescent="0.3">
      <c r="A1" s="428" t="s">
        <v>678</v>
      </c>
      <c r="B1" s="429"/>
    </row>
    <row r="2" spans="1:5" ht="13.5" thickBot="1" x14ac:dyDescent="0.25">
      <c r="B2" s="429"/>
    </row>
    <row r="3" spans="1:5" ht="18.75" x14ac:dyDescent="0.3">
      <c r="A3" s="523" t="s">
        <v>698</v>
      </c>
      <c r="B3" s="534"/>
      <c r="C3" s="7" t="s">
        <v>6</v>
      </c>
      <c r="D3" s="94" t="s">
        <v>699</v>
      </c>
      <c r="E3" s="7" t="s">
        <v>701</v>
      </c>
    </row>
    <row r="4" spans="1:5" x14ac:dyDescent="0.2">
      <c r="A4" s="525" t="s">
        <v>581</v>
      </c>
      <c r="B4" s="467">
        <v>50000</v>
      </c>
      <c r="C4" s="541">
        <f>B4/$C$37*1000</f>
        <v>9.6616641539029199E-2</v>
      </c>
      <c r="D4" s="535">
        <v>102138.88</v>
      </c>
      <c r="E4" s="7"/>
    </row>
    <row r="5" spans="1:5" x14ac:dyDescent="0.2">
      <c r="A5" s="529" t="s">
        <v>582</v>
      </c>
      <c r="B5" s="467">
        <v>25000</v>
      </c>
      <c r="C5" s="541">
        <f t="shared" ref="C5:C19" si="0">B5/$C$37*1000</f>
        <v>4.83083207695146E-2</v>
      </c>
      <c r="D5" s="535">
        <v>58923.37</v>
      </c>
      <c r="E5" s="7"/>
    </row>
    <row r="6" spans="1:5" x14ac:dyDescent="0.2">
      <c r="A6" s="529" t="s">
        <v>583</v>
      </c>
      <c r="B6" s="467">
        <v>3000</v>
      </c>
      <c r="C6" s="541">
        <f t="shared" si="0"/>
        <v>5.7969984923417518E-3</v>
      </c>
      <c r="D6" s="535">
        <v>10826.15</v>
      </c>
      <c r="E6" s="7"/>
    </row>
    <row r="7" spans="1:5" x14ac:dyDescent="0.2">
      <c r="A7" s="529" t="s">
        <v>584</v>
      </c>
      <c r="B7" s="467">
        <v>10000</v>
      </c>
      <c r="C7" s="541">
        <f t="shared" si="0"/>
        <v>1.9323328307805841E-2</v>
      </c>
      <c r="D7" s="535">
        <v>45665.71</v>
      </c>
      <c r="E7" s="7"/>
    </row>
    <row r="8" spans="1:5" x14ac:dyDescent="0.2">
      <c r="A8" s="529" t="s">
        <v>585</v>
      </c>
      <c r="B8" s="467"/>
      <c r="C8" s="541">
        <f t="shared" si="0"/>
        <v>0</v>
      </c>
      <c r="D8" s="535">
        <v>286967.24</v>
      </c>
      <c r="E8" s="7"/>
    </row>
    <row r="9" spans="1:5" x14ac:dyDescent="0.2">
      <c r="A9" s="529" t="s">
        <v>421</v>
      </c>
      <c r="B9" s="467">
        <v>25000</v>
      </c>
      <c r="C9" s="541">
        <f t="shared" si="0"/>
        <v>4.83083207695146E-2</v>
      </c>
      <c r="D9" s="535">
        <v>69574.55</v>
      </c>
      <c r="E9" s="7"/>
    </row>
    <row r="10" spans="1:5" x14ac:dyDescent="0.2">
      <c r="A10" s="529" t="s">
        <v>586</v>
      </c>
      <c r="B10" s="467">
        <v>26000</v>
      </c>
      <c r="C10" s="541">
        <f t="shared" si="0"/>
        <v>5.0240653600295192E-2</v>
      </c>
      <c r="D10" s="535">
        <v>10059.07</v>
      </c>
      <c r="E10" s="7"/>
    </row>
    <row r="11" spans="1:5" x14ac:dyDescent="0.2">
      <c r="A11" s="529" t="s">
        <v>606</v>
      </c>
      <c r="B11" s="467">
        <v>5000</v>
      </c>
      <c r="C11" s="541">
        <f t="shared" si="0"/>
        <v>9.6616641539029203E-3</v>
      </c>
      <c r="D11" s="535">
        <v>10235.17</v>
      </c>
      <c r="E11" s="7"/>
    </row>
    <row r="12" spans="1:5" x14ac:dyDescent="0.2">
      <c r="A12" s="529" t="s">
        <v>607</v>
      </c>
      <c r="B12" s="467">
        <v>40000</v>
      </c>
      <c r="C12" s="541">
        <f t="shared" si="0"/>
        <v>7.7293313231223362E-2</v>
      </c>
      <c r="D12" s="535">
        <v>221723.09</v>
      </c>
      <c r="E12" s="7"/>
    </row>
    <row r="13" spans="1:5" x14ac:dyDescent="0.2">
      <c r="A13" s="529" t="s">
        <v>587</v>
      </c>
      <c r="B13" s="467">
        <v>15000</v>
      </c>
      <c r="C13" s="541">
        <f t="shared" si="0"/>
        <v>2.8984992461708763E-2</v>
      </c>
      <c r="D13" s="535">
        <v>61144.44</v>
      </c>
      <c r="E13" s="7"/>
    </row>
    <row r="14" spans="1:5" x14ac:dyDescent="0.2">
      <c r="A14" s="530" t="s">
        <v>588</v>
      </c>
      <c r="B14" s="467">
        <v>9650</v>
      </c>
      <c r="C14" s="541">
        <f t="shared" si="0"/>
        <v>1.8647011817032634E-2</v>
      </c>
      <c r="D14" s="535"/>
      <c r="E14" s="7"/>
    </row>
    <row r="15" spans="1:5" x14ac:dyDescent="0.2">
      <c r="A15" s="531" t="s">
        <v>622</v>
      </c>
      <c r="B15" s="467">
        <v>10000</v>
      </c>
      <c r="C15" s="541">
        <f>B15/$C$37*1000</f>
        <v>1.9323328307805841E-2</v>
      </c>
      <c r="D15" s="535">
        <v>54216.67</v>
      </c>
      <c r="E15" s="7"/>
    </row>
    <row r="16" spans="1:5" x14ac:dyDescent="0.2">
      <c r="A16" s="530" t="s">
        <v>692</v>
      </c>
      <c r="B16" s="535">
        <v>5000</v>
      </c>
      <c r="C16" s="541">
        <f t="shared" si="0"/>
        <v>9.6616641539029203E-3</v>
      </c>
      <c r="D16" s="535">
        <v>6236.34</v>
      </c>
      <c r="E16" s="7"/>
    </row>
    <row r="17" spans="1:5" x14ac:dyDescent="0.2">
      <c r="A17" s="532" t="s">
        <v>695</v>
      </c>
      <c r="B17" s="536">
        <v>180000</v>
      </c>
      <c r="C17" s="541">
        <f t="shared" si="0"/>
        <v>0.34781990954050518</v>
      </c>
      <c r="D17" s="7"/>
      <c r="E17" s="7"/>
    </row>
    <row r="18" spans="1:5" x14ac:dyDescent="0.2">
      <c r="A18" s="532" t="s">
        <v>696</v>
      </c>
      <c r="B18" s="536">
        <v>10000</v>
      </c>
      <c r="C18" s="541">
        <f t="shared" si="0"/>
        <v>1.9323328307805841E-2</v>
      </c>
      <c r="D18" s="7"/>
      <c r="E18" s="7"/>
    </row>
    <row r="19" spans="1:5" x14ac:dyDescent="0.2">
      <c r="A19" s="532" t="s">
        <v>677</v>
      </c>
      <c r="B19" s="536">
        <v>100000</v>
      </c>
      <c r="C19" s="541">
        <f t="shared" si="0"/>
        <v>0.1932332830780584</v>
      </c>
      <c r="D19" s="7"/>
      <c r="E19" s="7"/>
    </row>
    <row r="20" spans="1:5" ht="13.5" customHeight="1" thickBot="1" x14ac:dyDescent="0.3">
      <c r="A20" s="526"/>
      <c r="B20" s="537">
        <f>SUM(B4:B19)</f>
        <v>513650</v>
      </c>
      <c r="C20" s="540">
        <f>SUM(C4:C16)</f>
        <v>0.43216623760407763</v>
      </c>
    </row>
    <row r="21" spans="1:5" x14ac:dyDescent="0.2">
      <c r="B21" s="429"/>
      <c r="C21" s="31"/>
    </row>
    <row r="22" spans="1:5" ht="18.75" x14ac:dyDescent="0.3">
      <c r="A22" s="428"/>
      <c r="B22" s="429"/>
      <c r="C22" s="31"/>
    </row>
    <row r="23" spans="1:5" ht="13.5" thickBot="1" x14ac:dyDescent="0.25"/>
    <row r="24" spans="1:5" ht="18.75" x14ac:dyDescent="0.3">
      <c r="A24" s="523" t="s">
        <v>700</v>
      </c>
      <c r="B24" s="524"/>
      <c r="C24" s="506"/>
    </row>
    <row r="25" spans="1:5" x14ac:dyDescent="0.2">
      <c r="A25" s="525" t="s">
        <v>589</v>
      </c>
      <c r="B25" s="467">
        <v>10000</v>
      </c>
      <c r="C25" s="481">
        <f>B25/$C$37*1000</f>
        <v>1.9323328307805841E-2</v>
      </c>
    </row>
    <row r="26" spans="1:5" x14ac:dyDescent="0.2">
      <c r="A26" s="525" t="s">
        <v>605</v>
      </c>
      <c r="B26" s="467"/>
      <c r="C26" s="481">
        <f t="shared" ref="C26:C28" si="1">B26/$C$37*1000</f>
        <v>0</v>
      </c>
    </row>
    <row r="27" spans="1:5" x14ac:dyDescent="0.2">
      <c r="A27" s="525" t="s">
        <v>665</v>
      </c>
      <c r="B27" s="467">
        <v>1000</v>
      </c>
      <c r="C27" s="481">
        <f t="shared" si="1"/>
        <v>1.932332830780584E-3</v>
      </c>
    </row>
    <row r="28" spans="1:5" x14ac:dyDescent="0.2">
      <c r="A28" s="525" t="s">
        <v>590</v>
      </c>
      <c r="B28" s="467"/>
      <c r="C28" s="481">
        <f t="shared" si="1"/>
        <v>0</v>
      </c>
    </row>
    <row r="29" spans="1:5" x14ac:dyDescent="0.2">
      <c r="A29" s="525" t="s">
        <v>591</v>
      </c>
      <c r="B29" s="468">
        <v>2500</v>
      </c>
      <c r="C29" s="481">
        <f>B29/$C$37*1000</f>
        <v>4.8308320769514601E-3</v>
      </c>
    </row>
    <row r="30" spans="1:5" x14ac:dyDescent="0.2">
      <c r="A30" s="525" t="s">
        <v>592</v>
      </c>
      <c r="B30" s="468">
        <v>4000</v>
      </c>
      <c r="C30" s="481">
        <f>B30/$C$37*1000</f>
        <v>7.7293313231223361E-3</v>
      </c>
    </row>
    <row r="31" spans="1:5" x14ac:dyDescent="0.2">
      <c r="A31" s="7" t="s">
        <v>702</v>
      </c>
      <c r="B31" s="539">
        <v>2121</v>
      </c>
      <c r="C31" s="7">
        <f>B31/$C$37*1000</f>
        <v>4.0984779340856193E-3</v>
      </c>
    </row>
    <row r="32" spans="1:5" x14ac:dyDescent="0.2">
      <c r="A32" s="7"/>
      <c r="B32" s="7"/>
      <c r="C32" s="7"/>
    </row>
    <row r="33" spans="1:3" ht="15.75" thickBot="1" x14ac:dyDescent="0.3">
      <c r="A33" s="526"/>
      <c r="B33" s="527">
        <f>SUM(B22:B31)</f>
        <v>19621</v>
      </c>
      <c r="C33" s="528">
        <f>SUM(C25:C31)</f>
        <v>3.7914302472745839E-2</v>
      </c>
    </row>
    <row r="34" spans="1:3" ht="13.5" thickBot="1" x14ac:dyDescent="0.25">
      <c r="B34" s="429"/>
      <c r="C34" s="31"/>
    </row>
    <row r="35" spans="1:3" ht="15.75" thickBot="1" x14ac:dyDescent="0.3">
      <c r="A35" s="520" t="s">
        <v>666</v>
      </c>
      <c r="B35" s="521">
        <f>B33+B20</f>
        <v>533271</v>
      </c>
      <c r="C35" s="522">
        <f>C20+C33</f>
        <v>0.47008054007682348</v>
      </c>
    </row>
    <row r="36" spans="1:3" ht="13.5" thickBot="1" x14ac:dyDescent="0.25"/>
    <row r="37" spans="1:3" ht="16.5" thickBot="1" x14ac:dyDescent="0.3">
      <c r="B37" s="519" t="s">
        <v>593</v>
      </c>
      <c r="C37" s="487">
        <v>517509191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B0AFC-7CEC-4415-9841-1E166B13442B}">
  <sheetPr>
    <pageSetUpPr fitToPage="1"/>
  </sheetPr>
  <dimension ref="A1:Q37"/>
  <sheetViews>
    <sheetView zoomScaleNormal="100" workbookViewId="0">
      <selection activeCell="C33" sqref="C33"/>
    </sheetView>
  </sheetViews>
  <sheetFormatPr defaultRowHeight="12.75" x14ac:dyDescent="0.2"/>
  <cols>
    <col min="1" max="1" width="9.85546875" bestFit="1" customWidth="1"/>
    <col min="2" max="2" width="25.5703125" bestFit="1" customWidth="1"/>
    <col min="3" max="3" width="12" bestFit="1" customWidth="1"/>
    <col min="4" max="4" width="12.7109375" customWidth="1"/>
    <col min="5" max="5" width="0.140625" customWidth="1"/>
    <col min="6" max="6" width="12.7109375" hidden="1" customWidth="1"/>
    <col min="7" max="7" width="12.7109375" customWidth="1"/>
    <col min="8" max="8" width="14.28515625" style="55" customWidth="1"/>
    <col min="9" max="9" width="11.28515625" customWidth="1"/>
    <col min="10" max="10" width="9.7109375" customWidth="1"/>
    <col min="16" max="16" width="8.7109375" customWidth="1"/>
  </cols>
  <sheetData>
    <row r="1" spans="1:17" ht="62.85" customHeight="1" x14ac:dyDescent="0.2">
      <c r="A1" s="7"/>
      <c r="B1" s="32" t="s">
        <v>29</v>
      </c>
      <c r="C1" s="33" t="s">
        <v>671</v>
      </c>
      <c r="D1" s="33" t="s">
        <v>685</v>
      </c>
      <c r="E1" s="33" t="s">
        <v>30</v>
      </c>
      <c r="F1" s="33" t="s">
        <v>31</v>
      </c>
      <c r="G1" s="33" t="s">
        <v>673</v>
      </c>
      <c r="H1" s="33" t="s">
        <v>674</v>
      </c>
      <c r="I1" s="33" t="s">
        <v>32</v>
      </c>
      <c r="J1" s="33" t="s">
        <v>33</v>
      </c>
    </row>
    <row r="2" spans="1:17" ht="15.75" x14ac:dyDescent="0.2">
      <c r="A2" s="35" t="s">
        <v>34</v>
      </c>
      <c r="B2" s="36" t="s">
        <v>35</v>
      </c>
      <c r="C2" s="37"/>
      <c r="D2" s="37"/>
      <c r="E2" s="37"/>
      <c r="F2" s="37"/>
      <c r="G2" s="37"/>
      <c r="H2" s="38"/>
      <c r="I2" s="39"/>
      <c r="J2" s="40"/>
    </row>
    <row r="3" spans="1:17" x14ac:dyDescent="0.2">
      <c r="A3" s="41" t="s">
        <v>36</v>
      </c>
      <c r="B3" s="42" t="s">
        <v>687</v>
      </c>
      <c r="C3" s="43">
        <v>43680</v>
      </c>
      <c r="D3" s="28">
        <v>42938.64</v>
      </c>
      <c r="E3" s="28"/>
      <c r="F3" s="28"/>
      <c r="G3" s="43">
        <v>43680</v>
      </c>
      <c r="H3" s="43">
        <v>50000</v>
      </c>
      <c r="I3" s="44">
        <f>H3-C3</f>
        <v>6320</v>
      </c>
      <c r="J3" s="45">
        <f>I3/C3</f>
        <v>0.1446886446886447</v>
      </c>
    </row>
    <row r="4" spans="1:17" x14ac:dyDescent="0.2">
      <c r="A4" s="41" t="s">
        <v>37</v>
      </c>
      <c r="B4" s="42" t="s">
        <v>682</v>
      </c>
      <c r="C4" s="46">
        <v>65000</v>
      </c>
      <c r="D4" s="28">
        <v>63930</v>
      </c>
      <c r="E4" s="28"/>
      <c r="F4" s="28"/>
      <c r="G4" s="46">
        <v>65000</v>
      </c>
      <c r="H4" s="46">
        <v>68250</v>
      </c>
      <c r="I4" s="44">
        <f t="shared" ref="I4:I29" si="0">H4-C4</f>
        <v>3250</v>
      </c>
      <c r="J4" s="45">
        <f>I4/C4</f>
        <v>0.05</v>
      </c>
      <c r="Q4" s="43">
        <v>50000</v>
      </c>
    </row>
    <row r="5" spans="1:17" x14ac:dyDescent="0.2">
      <c r="A5" s="41"/>
      <c r="B5" s="42" t="s">
        <v>38</v>
      </c>
      <c r="C5" s="46">
        <v>500</v>
      </c>
      <c r="D5" s="28"/>
      <c r="E5" s="28"/>
      <c r="F5" s="28"/>
      <c r="G5" s="46">
        <v>500</v>
      </c>
      <c r="H5" s="46">
        <v>500</v>
      </c>
      <c r="I5" s="44">
        <f t="shared" si="0"/>
        <v>0</v>
      </c>
      <c r="J5" s="45"/>
      <c r="Q5" s="46">
        <v>68250</v>
      </c>
    </row>
    <row r="6" spans="1:17" x14ac:dyDescent="0.2">
      <c r="A6" s="41" t="s">
        <v>39</v>
      </c>
      <c r="B6" s="42" t="s">
        <v>40</v>
      </c>
      <c r="C6" s="43">
        <v>8000</v>
      </c>
      <c r="D6" s="28">
        <v>5600</v>
      </c>
      <c r="E6" s="28"/>
      <c r="F6" s="28"/>
      <c r="G6" s="43">
        <v>8000</v>
      </c>
      <c r="H6" s="43">
        <v>8000</v>
      </c>
      <c r="I6" s="44">
        <f t="shared" si="0"/>
        <v>0</v>
      </c>
      <c r="J6" s="45">
        <f t="shared" ref="J6:J30" si="1">I6/C6</f>
        <v>0</v>
      </c>
      <c r="Q6">
        <v>7750</v>
      </c>
    </row>
    <row r="7" spans="1:17" x14ac:dyDescent="0.2">
      <c r="A7" s="41" t="s">
        <v>41</v>
      </c>
      <c r="B7" s="42" t="s">
        <v>42</v>
      </c>
      <c r="C7" s="43">
        <v>15750</v>
      </c>
      <c r="D7" s="28">
        <v>13100</v>
      </c>
      <c r="E7" s="28"/>
      <c r="F7" s="28"/>
      <c r="G7" s="43">
        <v>15750</v>
      </c>
      <c r="H7" s="43">
        <v>16300</v>
      </c>
      <c r="I7" s="44">
        <f>H7-C7</f>
        <v>550</v>
      </c>
      <c r="J7" s="45">
        <f t="shared" si="1"/>
        <v>3.4920634920634921E-2</v>
      </c>
      <c r="Q7" s="27">
        <f>SUM(Q4:Q6)</f>
        <v>126000</v>
      </c>
    </row>
    <row r="8" spans="1:17" ht="12.75" customHeight="1" x14ac:dyDescent="0.2">
      <c r="A8" s="41" t="s">
        <v>43</v>
      </c>
      <c r="B8" s="42" t="s">
        <v>44</v>
      </c>
      <c r="C8" s="43">
        <v>9000</v>
      </c>
      <c r="D8" s="28">
        <v>8500.07</v>
      </c>
      <c r="E8" s="28"/>
      <c r="F8" s="28"/>
      <c r="G8" s="43">
        <v>9000</v>
      </c>
      <c r="H8" s="43">
        <v>9639</v>
      </c>
      <c r="I8" s="44">
        <f t="shared" si="0"/>
        <v>639</v>
      </c>
      <c r="J8" s="45">
        <f t="shared" si="1"/>
        <v>7.0999999999999994E-2</v>
      </c>
    </row>
    <row r="9" spans="1:17" x14ac:dyDescent="0.2">
      <c r="A9" s="41" t="s">
        <v>45</v>
      </c>
      <c r="B9" s="42" t="s">
        <v>46</v>
      </c>
      <c r="C9" s="43">
        <v>15700</v>
      </c>
      <c r="D9" s="28">
        <v>13901.01</v>
      </c>
      <c r="E9" s="28"/>
      <c r="F9" s="28"/>
      <c r="G9" s="43">
        <v>15700</v>
      </c>
      <c r="H9" s="43">
        <v>17047.8</v>
      </c>
      <c r="I9" s="44">
        <f t="shared" si="0"/>
        <v>1347.7999999999993</v>
      </c>
      <c r="J9" s="45">
        <f t="shared" si="1"/>
        <v>8.5847133757961741E-2</v>
      </c>
      <c r="Q9">
        <f>Q7*0.0765</f>
        <v>9639</v>
      </c>
    </row>
    <row r="10" spans="1:17" x14ac:dyDescent="0.2">
      <c r="A10" s="41" t="s">
        <v>47</v>
      </c>
      <c r="B10" s="42" t="s">
        <v>48</v>
      </c>
      <c r="C10" s="43">
        <v>100</v>
      </c>
      <c r="D10" s="28">
        <v>0</v>
      </c>
      <c r="E10" s="28"/>
      <c r="F10" s="28"/>
      <c r="G10" s="43">
        <v>100</v>
      </c>
      <c r="H10" s="43">
        <v>100</v>
      </c>
      <c r="I10" s="44">
        <f t="shared" si="0"/>
        <v>0</v>
      </c>
      <c r="J10" s="45">
        <f t="shared" si="1"/>
        <v>0</v>
      </c>
      <c r="Q10">
        <f>Q7*0.1353</f>
        <v>17047.8</v>
      </c>
    </row>
    <row r="11" spans="1:17" x14ac:dyDescent="0.2">
      <c r="A11" s="41" t="s">
        <v>49</v>
      </c>
      <c r="B11" s="42" t="s">
        <v>50</v>
      </c>
      <c r="C11" s="43">
        <v>1008</v>
      </c>
      <c r="D11" s="28">
        <v>949.65</v>
      </c>
      <c r="E11" s="28"/>
      <c r="F11" s="28"/>
      <c r="G11" s="43">
        <v>1008</v>
      </c>
      <c r="H11" s="43">
        <v>1008</v>
      </c>
      <c r="I11" s="44">
        <f t="shared" si="0"/>
        <v>0</v>
      </c>
      <c r="J11" s="45">
        <f t="shared" si="1"/>
        <v>0</v>
      </c>
    </row>
    <row r="12" spans="1:17" x14ac:dyDescent="0.2">
      <c r="A12" s="41" t="s">
        <v>51</v>
      </c>
      <c r="B12" s="42" t="s">
        <v>52</v>
      </c>
      <c r="C12" s="46">
        <v>14000</v>
      </c>
      <c r="D12" s="28">
        <v>16644.349999999999</v>
      </c>
      <c r="E12" s="28"/>
      <c r="F12" s="28"/>
      <c r="G12" s="46">
        <v>14000</v>
      </c>
      <c r="H12" s="46">
        <v>16000</v>
      </c>
      <c r="I12" s="44">
        <f t="shared" si="0"/>
        <v>2000</v>
      </c>
      <c r="J12" s="45">
        <f t="shared" si="1"/>
        <v>0.14285714285714285</v>
      </c>
    </row>
    <row r="13" spans="1:17" x14ac:dyDescent="0.2">
      <c r="A13" s="41" t="s">
        <v>53</v>
      </c>
      <c r="B13" s="42" t="s">
        <v>54</v>
      </c>
      <c r="C13" s="43">
        <v>13000</v>
      </c>
      <c r="D13" s="28">
        <v>13019.06</v>
      </c>
      <c r="E13" s="28"/>
      <c r="F13" s="28"/>
      <c r="G13" s="43">
        <v>13000</v>
      </c>
      <c r="H13" s="43">
        <v>14000</v>
      </c>
      <c r="I13" s="44">
        <f t="shared" si="0"/>
        <v>1000</v>
      </c>
      <c r="J13" s="45">
        <f t="shared" si="1"/>
        <v>7.6923076923076927E-2</v>
      </c>
    </row>
    <row r="14" spans="1:17" x14ac:dyDescent="0.2">
      <c r="A14" s="41" t="s">
        <v>609</v>
      </c>
      <c r="B14" s="42" t="s">
        <v>610</v>
      </c>
      <c r="C14" s="43"/>
      <c r="D14" s="28">
        <v>973.33</v>
      </c>
      <c r="E14" s="28"/>
      <c r="F14" s="28"/>
      <c r="G14" s="43"/>
      <c r="H14" s="43"/>
      <c r="I14" s="44">
        <f t="shared" si="0"/>
        <v>0</v>
      </c>
      <c r="J14" s="45"/>
    </row>
    <row r="15" spans="1:17" x14ac:dyDescent="0.2">
      <c r="A15" s="41" t="s">
        <v>55</v>
      </c>
      <c r="B15" s="42" t="s">
        <v>56</v>
      </c>
      <c r="C15" s="43">
        <v>300</v>
      </c>
      <c r="D15" s="28">
        <v>0</v>
      </c>
      <c r="E15" s="28"/>
      <c r="F15" s="28"/>
      <c r="G15" s="43">
        <v>300</v>
      </c>
      <c r="H15" s="43">
        <v>0</v>
      </c>
      <c r="I15" s="44">
        <f t="shared" si="0"/>
        <v>-300</v>
      </c>
      <c r="J15" s="45">
        <f t="shared" si="1"/>
        <v>-1</v>
      </c>
    </row>
    <row r="16" spans="1:17" x14ac:dyDescent="0.2">
      <c r="A16" s="41" t="s">
        <v>57</v>
      </c>
      <c r="B16" s="42" t="s">
        <v>58</v>
      </c>
      <c r="C16" s="46"/>
      <c r="D16" s="28"/>
      <c r="E16" s="28"/>
      <c r="F16" s="28"/>
      <c r="G16" s="46"/>
      <c r="H16" s="46"/>
      <c r="I16" s="44">
        <f t="shared" si="0"/>
        <v>0</v>
      </c>
      <c r="J16" s="45"/>
    </row>
    <row r="17" spans="1:10" x14ac:dyDescent="0.2">
      <c r="A17" s="41" t="s">
        <v>59</v>
      </c>
      <c r="B17" s="42" t="s">
        <v>60</v>
      </c>
      <c r="C17" s="46">
        <v>2200</v>
      </c>
      <c r="D17" s="28">
        <v>1533</v>
      </c>
      <c r="E17" s="28"/>
      <c r="F17" s="28"/>
      <c r="G17" s="46">
        <v>2200</v>
      </c>
      <c r="H17" s="46">
        <v>2200</v>
      </c>
      <c r="I17" s="44">
        <f t="shared" si="0"/>
        <v>0</v>
      </c>
      <c r="J17" s="45">
        <f t="shared" si="1"/>
        <v>0</v>
      </c>
    </row>
    <row r="18" spans="1:10" x14ac:dyDescent="0.2">
      <c r="A18" s="41" t="s">
        <v>61</v>
      </c>
      <c r="B18" s="42" t="s">
        <v>62</v>
      </c>
      <c r="C18" s="43">
        <v>2985</v>
      </c>
      <c r="D18" s="28">
        <v>3166.52</v>
      </c>
      <c r="E18" s="28"/>
      <c r="F18" s="28"/>
      <c r="G18" s="43">
        <v>2985</v>
      </c>
      <c r="H18" s="43">
        <v>3250</v>
      </c>
      <c r="I18" s="44">
        <f t="shared" si="0"/>
        <v>265</v>
      </c>
      <c r="J18" s="45">
        <f t="shared" si="1"/>
        <v>8.8777219430485763E-2</v>
      </c>
    </row>
    <row r="19" spans="1:10" x14ac:dyDescent="0.2">
      <c r="A19" s="41" t="s">
        <v>63</v>
      </c>
      <c r="B19" s="42" t="s">
        <v>64</v>
      </c>
      <c r="C19" s="43">
        <v>2386</v>
      </c>
      <c r="D19" s="28">
        <v>2342</v>
      </c>
      <c r="E19" s="28"/>
      <c r="F19" s="28"/>
      <c r="G19" s="43">
        <v>2386</v>
      </c>
      <c r="H19" s="43">
        <v>2500</v>
      </c>
      <c r="I19" s="44">
        <f t="shared" si="0"/>
        <v>114</v>
      </c>
      <c r="J19" s="45">
        <f t="shared" si="1"/>
        <v>4.7778709136630342E-2</v>
      </c>
    </row>
    <row r="20" spans="1:10" x14ac:dyDescent="0.2">
      <c r="A20" s="41" t="s">
        <v>65</v>
      </c>
      <c r="B20" s="42" t="s">
        <v>66</v>
      </c>
      <c r="C20" s="43">
        <v>1800</v>
      </c>
      <c r="D20" s="28">
        <v>60</v>
      </c>
      <c r="E20" s="28"/>
      <c r="F20" s="28"/>
      <c r="G20" s="43">
        <v>1800</v>
      </c>
      <c r="H20" s="43">
        <v>250</v>
      </c>
      <c r="I20" s="44">
        <f t="shared" si="0"/>
        <v>-1550</v>
      </c>
      <c r="J20" s="45">
        <f t="shared" si="1"/>
        <v>-0.86111111111111116</v>
      </c>
    </row>
    <row r="21" spans="1:10" x14ac:dyDescent="0.2">
      <c r="A21" s="41" t="s">
        <v>67</v>
      </c>
      <c r="B21" s="42" t="s">
        <v>68</v>
      </c>
      <c r="C21" s="43">
        <v>1300</v>
      </c>
      <c r="D21" s="28">
        <v>2015.38</v>
      </c>
      <c r="E21" s="28"/>
      <c r="F21" s="28"/>
      <c r="G21" s="43">
        <v>1300</v>
      </c>
      <c r="H21" s="43">
        <v>2200</v>
      </c>
      <c r="I21" s="44">
        <f t="shared" si="0"/>
        <v>900</v>
      </c>
      <c r="J21" s="45">
        <f t="shared" si="1"/>
        <v>0.69230769230769229</v>
      </c>
    </row>
    <row r="22" spans="1:10" x14ac:dyDescent="0.2">
      <c r="A22" s="41" t="s">
        <v>69</v>
      </c>
      <c r="B22" s="42" t="s">
        <v>70</v>
      </c>
      <c r="C22" s="43">
        <v>1400</v>
      </c>
      <c r="D22" s="28">
        <v>1041.3900000000001</v>
      </c>
      <c r="E22" s="28"/>
      <c r="F22" s="28"/>
      <c r="G22" s="43">
        <v>1400</v>
      </c>
      <c r="H22" s="43">
        <v>1500</v>
      </c>
      <c r="I22" s="44">
        <f t="shared" si="0"/>
        <v>100</v>
      </c>
      <c r="J22" s="45">
        <f t="shared" si="1"/>
        <v>7.1428571428571425E-2</v>
      </c>
    </row>
    <row r="23" spans="1:10" x14ac:dyDescent="0.2">
      <c r="A23" s="41" t="s">
        <v>71</v>
      </c>
      <c r="B23" s="42" t="s">
        <v>72</v>
      </c>
      <c r="C23" s="43">
        <v>150</v>
      </c>
      <c r="D23" s="28">
        <v>36</v>
      </c>
      <c r="E23" s="28"/>
      <c r="F23" s="28"/>
      <c r="G23" s="43">
        <v>150</v>
      </c>
      <c r="H23" s="43">
        <v>150</v>
      </c>
      <c r="I23" s="44">
        <f t="shared" si="0"/>
        <v>0</v>
      </c>
      <c r="J23" s="45">
        <f t="shared" si="1"/>
        <v>0</v>
      </c>
    </row>
    <row r="24" spans="1:10" x14ac:dyDescent="0.2">
      <c r="A24" s="41" t="s">
        <v>73</v>
      </c>
      <c r="B24" s="42" t="s">
        <v>74</v>
      </c>
      <c r="C24" s="43">
        <v>1400</v>
      </c>
      <c r="D24" s="28">
        <v>1818.15</v>
      </c>
      <c r="E24" s="28"/>
      <c r="F24" s="28"/>
      <c r="G24" s="43">
        <v>1400</v>
      </c>
      <c r="H24" s="43">
        <v>1600</v>
      </c>
      <c r="I24" s="44">
        <f t="shared" si="0"/>
        <v>200</v>
      </c>
      <c r="J24" s="45">
        <f t="shared" si="1"/>
        <v>0.14285714285714285</v>
      </c>
    </row>
    <row r="25" spans="1:10" x14ac:dyDescent="0.2">
      <c r="A25" s="41" t="s">
        <v>75</v>
      </c>
      <c r="B25" s="42" t="s">
        <v>76</v>
      </c>
      <c r="C25" s="43"/>
      <c r="E25" s="28"/>
      <c r="F25" s="28"/>
      <c r="G25" s="43"/>
      <c r="H25" s="43">
        <v>1800</v>
      </c>
      <c r="I25" s="44">
        <f t="shared" si="0"/>
        <v>1800</v>
      </c>
      <c r="J25" s="45"/>
    </row>
    <row r="26" spans="1:10" x14ac:dyDescent="0.2">
      <c r="A26" s="41" t="s">
        <v>77</v>
      </c>
      <c r="B26" s="42" t="s">
        <v>78</v>
      </c>
      <c r="C26" s="43">
        <v>500</v>
      </c>
      <c r="D26" s="28">
        <v>99.99</v>
      </c>
      <c r="E26" s="28"/>
      <c r="F26" s="28"/>
      <c r="G26" s="43">
        <v>500</v>
      </c>
      <c r="H26" s="43">
        <v>250</v>
      </c>
      <c r="I26" s="44">
        <f t="shared" si="0"/>
        <v>-250</v>
      </c>
      <c r="J26" s="45">
        <f t="shared" si="1"/>
        <v>-0.5</v>
      </c>
    </row>
    <row r="27" spans="1:10" x14ac:dyDescent="0.2">
      <c r="A27" s="41" t="s">
        <v>79</v>
      </c>
      <c r="B27" s="42" t="s">
        <v>80</v>
      </c>
      <c r="C27" s="43">
        <v>400</v>
      </c>
      <c r="D27" s="28"/>
      <c r="E27" s="28"/>
      <c r="F27" s="28"/>
      <c r="G27" s="43">
        <v>400</v>
      </c>
      <c r="H27" s="43">
        <v>400</v>
      </c>
      <c r="I27" s="44">
        <f t="shared" si="0"/>
        <v>0</v>
      </c>
      <c r="J27" s="45">
        <f t="shared" si="1"/>
        <v>0</v>
      </c>
    </row>
    <row r="28" spans="1:10" x14ac:dyDescent="0.2">
      <c r="A28" s="41" t="s">
        <v>81</v>
      </c>
      <c r="B28" s="42" t="s">
        <v>82</v>
      </c>
      <c r="C28" s="43"/>
      <c r="D28" s="28"/>
      <c r="E28" s="28"/>
      <c r="F28" s="28"/>
      <c r="G28" s="43"/>
      <c r="H28" s="43"/>
      <c r="I28" s="44"/>
      <c r="J28" s="45"/>
    </row>
    <row r="29" spans="1:10" x14ac:dyDescent="0.2">
      <c r="A29" s="41"/>
      <c r="B29" s="42" t="s">
        <v>693</v>
      </c>
      <c r="C29" s="43"/>
      <c r="D29" s="28"/>
      <c r="E29" s="28"/>
      <c r="F29" s="28"/>
      <c r="G29" s="28">
        <v>15000</v>
      </c>
      <c r="H29" s="43">
        <v>30000</v>
      </c>
      <c r="I29" s="44">
        <f t="shared" si="0"/>
        <v>30000</v>
      </c>
      <c r="J29" s="48"/>
    </row>
    <row r="30" spans="1:10" ht="15.75" x14ac:dyDescent="0.2">
      <c r="A30" s="35" t="s">
        <v>83</v>
      </c>
      <c r="B30" s="36" t="s">
        <v>35</v>
      </c>
      <c r="C30" s="49">
        <f t="shared" ref="C30:H30" si="2">SUM(C3:C29)</f>
        <v>200559</v>
      </c>
      <c r="D30" s="49">
        <f t="shared" si="2"/>
        <v>191668.53999999998</v>
      </c>
      <c r="E30" s="49">
        <f t="shared" si="2"/>
        <v>0</v>
      </c>
      <c r="F30" s="49">
        <f t="shared" si="2"/>
        <v>0</v>
      </c>
      <c r="G30" s="49">
        <f t="shared" si="2"/>
        <v>215559</v>
      </c>
      <c r="H30" s="50">
        <f t="shared" si="2"/>
        <v>246944.8</v>
      </c>
      <c r="I30" s="51">
        <f t="shared" ref="I30" si="3">H30-C30</f>
        <v>46385.799999999988</v>
      </c>
      <c r="J30" s="432">
        <f t="shared" si="1"/>
        <v>0.23128256523018159</v>
      </c>
    </row>
    <row r="31" spans="1:10" x14ac:dyDescent="0.2">
      <c r="B31" s="52"/>
      <c r="C31" s="53"/>
      <c r="D31" s="54"/>
      <c r="E31" s="53"/>
      <c r="F31" s="53"/>
      <c r="G31" s="53"/>
    </row>
    <row r="32" spans="1:10" x14ac:dyDescent="0.2">
      <c r="B32" s="52"/>
      <c r="C32" s="53"/>
      <c r="D32" s="53"/>
      <c r="E32" s="53"/>
      <c r="F32" s="53"/>
      <c r="G32" s="53"/>
    </row>
    <row r="33" spans="3:9" x14ac:dyDescent="0.2">
      <c r="C33" s="53"/>
      <c r="D33" s="53"/>
      <c r="E33" s="53"/>
      <c r="F33" s="53"/>
      <c r="G33" s="53"/>
      <c r="H33" s="56"/>
    </row>
    <row r="34" spans="3:9" x14ac:dyDescent="0.2">
      <c r="H34" s="56"/>
      <c r="I34" s="30"/>
    </row>
    <row r="35" spans="3:9" x14ac:dyDescent="0.2">
      <c r="H35" s="247"/>
    </row>
    <row r="37" spans="3:9" x14ac:dyDescent="0.2">
      <c r="I37" s="30"/>
    </row>
  </sheetData>
  <pageMargins left="0.75" right="0.75" top="1" bottom="1" header="0.5" footer="0.5"/>
  <pageSetup scale="93" orientation="landscape" r:id="rId1"/>
  <headerFooter alignWithMargins="0">
    <oddFooter>&amp;L&amp;A&amp;C&amp;D &amp;T&amp;R&amp;P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0880-1CEE-4701-9F78-14B34F6BE5DA}">
  <sheetPr>
    <pageSetUpPr fitToPage="1"/>
  </sheetPr>
  <dimension ref="A1:P24"/>
  <sheetViews>
    <sheetView zoomScaleNormal="100" workbookViewId="0">
      <selection activeCell="D19" sqref="D19"/>
    </sheetView>
  </sheetViews>
  <sheetFormatPr defaultRowHeight="12.75" x14ac:dyDescent="0.2"/>
  <cols>
    <col min="1" max="1" width="9.85546875" bestFit="1" customWidth="1"/>
    <col min="2" max="2" width="49.28515625" bestFit="1" customWidth="1"/>
    <col min="3" max="4" width="17.42578125" style="5" customWidth="1"/>
    <col min="5" max="5" width="17.42578125" style="5" hidden="1" customWidth="1"/>
    <col min="6" max="6" width="61.140625" hidden="1" customWidth="1"/>
    <col min="7" max="7" width="11" customWidth="1"/>
    <col min="8" max="8" width="13.28515625" bestFit="1" customWidth="1"/>
    <col min="9" max="9" width="11.28515625" customWidth="1"/>
    <col min="10" max="10" width="9.7109375" customWidth="1"/>
    <col min="12" max="13" width="9.42578125" bestFit="1" customWidth="1"/>
    <col min="16" max="16" width="9.42578125" bestFit="1" customWidth="1"/>
  </cols>
  <sheetData>
    <row r="1" spans="1:16" ht="47.25" x14ac:dyDescent="0.2">
      <c r="A1" s="57" t="s">
        <v>1</v>
      </c>
      <c r="B1" s="58" t="s">
        <v>84</v>
      </c>
      <c r="C1" s="33" t="s">
        <v>671</v>
      </c>
      <c r="D1" s="33" t="s">
        <v>672</v>
      </c>
      <c r="E1" s="59" t="str">
        <f>'[1]Executive 2020'!E1</f>
        <v>2019 Unaudited 09/30/2018</v>
      </c>
      <c r="F1" s="60" t="str">
        <f>'[1]Executive 2020'!F1</f>
        <v>2020 Unaudited 09/30/2018</v>
      </c>
      <c r="G1" s="59" t="s">
        <v>673</v>
      </c>
      <c r="H1" s="33" t="s">
        <v>674</v>
      </c>
      <c r="I1" s="33" t="s">
        <v>32</v>
      </c>
      <c r="J1" s="33" t="s">
        <v>33</v>
      </c>
    </row>
    <row r="2" spans="1:16" ht="15.75" x14ac:dyDescent="0.2">
      <c r="A2" s="35" t="s">
        <v>85</v>
      </c>
      <c r="B2" s="61" t="s">
        <v>86</v>
      </c>
      <c r="C2" s="62"/>
      <c r="D2" s="63"/>
      <c r="E2" s="62"/>
      <c r="F2" s="7"/>
      <c r="G2" s="64"/>
      <c r="H2" s="40"/>
      <c r="I2" s="40"/>
      <c r="J2" s="40"/>
    </row>
    <row r="3" spans="1:16" x14ac:dyDescent="0.2">
      <c r="A3" s="41" t="s">
        <v>39</v>
      </c>
      <c r="B3" s="42" t="s">
        <v>87</v>
      </c>
      <c r="C3" s="67">
        <v>35303</v>
      </c>
      <c r="D3" s="43">
        <v>34643.71</v>
      </c>
      <c r="E3" s="65"/>
      <c r="F3" s="233"/>
      <c r="G3" s="67">
        <v>35303</v>
      </c>
      <c r="H3" s="67">
        <v>37068</v>
      </c>
      <c r="I3" s="266">
        <f>H3-C3</f>
        <v>1765</v>
      </c>
      <c r="J3" s="518">
        <f>I3/C3</f>
        <v>4.9995751069314226E-2</v>
      </c>
    </row>
    <row r="4" spans="1:16" x14ac:dyDescent="0.2">
      <c r="A4" s="41" t="s">
        <v>41</v>
      </c>
      <c r="B4" s="42" t="s">
        <v>88</v>
      </c>
      <c r="C4" s="71">
        <v>8755</v>
      </c>
      <c r="D4" s="43">
        <v>5288.62</v>
      </c>
      <c r="E4" s="70"/>
      <c r="F4" s="9"/>
      <c r="G4" s="71">
        <v>8755</v>
      </c>
      <c r="H4" s="71">
        <v>11000</v>
      </c>
      <c r="I4" s="266">
        <f t="shared" ref="I4:I20" si="0">H4-C4</f>
        <v>2245</v>
      </c>
      <c r="J4" s="518">
        <f t="shared" ref="J4:J20" si="1">I4/C4</f>
        <v>0.25642490005711022</v>
      </c>
      <c r="P4" s="67"/>
    </row>
    <row r="5" spans="1:16" x14ac:dyDescent="0.2">
      <c r="A5" s="72" t="s">
        <v>89</v>
      </c>
      <c r="B5" s="73" t="s">
        <v>90</v>
      </c>
      <c r="C5" s="67">
        <v>900</v>
      </c>
      <c r="D5" s="43">
        <v>400</v>
      </c>
      <c r="E5" s="70"/>
      <c r="F5" s="9"/>
      <c r="G5" s="67">
        <v>900</v>
      </c>
      <c r="H5" s="67">
        <v>2100</v>
      </c>
      <c r="I5" s="266">
        <f t="shared" si="0"/>
        <v>1200</v>
      </c>
      <c r="J5" s="518">
        <f t="shared" si="1"/>
        <v>1.3333333333333333</v>
      </c>
      <c r="P5" s="71"/>
    </row>
    <row r="6" spans="1:16" x14ac:dyDescent="0.2">
      <c r="A6" s="41" t="s">
        <v>91</v>
      </c>
      <c r="B6" s="42" t="s">
        <v>92</v>
      </c>
      <c r="C6" s="71">
        <v>2700</v>
      </c>
      <c r="D6" s="43">
        <v>2700</v>
      </c>
      <c r="E6" s="65"/>
      <c r="F6" s="9"/>
      <c r="G6" s="71">
        <v>2700</v>
      </c>
      <c r="H6" s="71">
        <v>3000</v>
      </c>
      <c r="I6" s="266">
        <f t="shared" si="0"/>
        <v>300</v>
      </c>
      <c r="J6" s="518">
        <f t="shared" si="1"/>
        <v>0.1111111111111111</v>
      </c>
      <c r="P6" s="67"/>
    </row>
    <row r="7" spans="1:16" x14ac:dyDescent="0.2">
      <c r="A7" s="41" t="s">
        <v>93</v>
      </c>
      <c r="B7" s="42" t="s">
        <v>94</v>
      </c>
      <c r="C7" s="71">
        <v>1040</v>
      </c>
      <c r="D7" s="43">
        <v>260</v>
      </c>
      <c r="E7" s="70"/>
      <c r="F7" s="9"/>
      <c r="G7" s="71">
        <v>1040</v>
      </c>
      <c r="H7" s="71">
        <v>3120</v>
      </c>
      <c r="I7" s="266">
        <f t="shared" si="0"/>
        <v>2080</v>
      </c>
      <c r="J7" s="518">
        <f t="shared" si="1"/>
        <v>2</v>
      </c>
      <c r="P7" s="71"/>
    </row>
    <row r="8" spans="1:16" x14ac:dyDescent="0.2">
      <c r="A8" s="41" t="s">
        <v>613</v>
      </c>
      <c r="B8" s="42" t="s">
        <v>245</v>
      </c>
      <c r="C8" s="71">
        <v>250</v>
      </c>
      <c r="D8" s="43">
        <v>250</v>
      </c>
      <c r="E8" s="70"/>
      <c r="F8" s="9"/>
      <c r="G8" s="71">
        <v>250</v>
      </c>
      <c r="H8" s="71">
        <v>2015</v>
      </c>
      <c r="I8" s="266">
        <f t="shared" si="0"/>
        <v>1765</v>
      </c>
      <c r="J8" s="518">
        <f t="shared" si="1"/>
        <v>7.06</v>
      </c>
      <c r="P8" s="71"/>
    </row>
    <row r="9" spans="1:16" x14ac:dyDescent="0.2">
      <c r="A9" s="41" t="s">
        <v>43</v>
      </c>
      <c r="B9" s="42" t="s">
        <v>95</v>
      </c>
      <c r="C9" s="430">
        <v>3700</v>
      </c>
      <c r="D9" s="43">
        <v>3280.26</v>
      </c>
      <c r="E9" s="70"/>
      <c r="F9" s="9"/>
      <c r="G9" s="430">
        <v>3700</v>
      </c>
      <c r="H9" s="430">
        <v>4300</v>
      </c>
      <c r="I9" s="266">
        <f t="shared" si="0"/>
        <v>600</v>
      </c>
      <c r="J9" s="518">
        <f t="shared" si="1"/>
        <v>0.16216216216216217</v>
      </c>
      <c r="P9" s="304"/>
    </row>
    <row r="10" spans="1:16" x14ac:dyDescent="0.2">
      <c r="A10" s="41" t="s">
        <v>96</v>
      </c>
      <c r="B10" s="42" t="s">
        <v>97</v>
      </c>
      <c r="C10" s="71">
        <v>250</v>
      </c>
      <c r="D10" s="43">
        <v>144.91</v>
      </c>
      <c r="E10" s="65"/>
      <c r="F10" s="9"/>
      <c r="G10" s="71">
        <v>250</v>
      </c>
      <c r="H10" s="71">
        <v>800</v>
      </c>
      <c r="I10" s="266">
        <f t="shared" si="0"/>
        <v>550</v>
      </c>
      <c r="J10" s="518">
        <f t="shared" si="1"/>
        <v>2.2000000000000002</v>
      </c>
      <c r="P10" s="463"/>
    </row>
    <row r="11" spans="1:16" x14ac:dyDescent="0.2">
      <c r="A11" s="41" t="s">
        <v>49</v>
      </c>
      <c r="B11" s="42" t="s">
        <v>50</v>
      </c>
      <c r="C11" s="71">
        <v>1008</v>
      </c>
      <c r="D11" s="43">
        <v>949.65</v>
      </c>
      <c r="E11" s="65"/>
      <c r="F11" s="9"/>
      <c r="G11" s="71">
        <v>1008</v>
      </c>
      <c r="H11" s="71">
        <v>1050</v>
      </c>
      <c r="I11" s="266">
        <f t="shared" si="0"/>
        <v>42</v>
      </c>
      <c r="J11" s="518">
        <f t="shared" si="1"/>
        <v>4.1666666666666664E-2</v>
      </c>
    </row>
    <row r="12" spans="1:16" x14ac:dyDescent="0.2">
      <c r="A12" s="41" t="s">
        <v>98</v>
      </c>
      <c r="B12" s="42" t="s">
        <v>99</v>
      </c>
      <c r="C12" s="71">
        <v>3057</v>
      </c>
      <c r="D12" s="43">
        <v>2997</v>
      </c>
      <c r="E12" s="70"/>
      <c r="F12" s="9"/>
      <c r="G12" s="71">
        <v>3057</v>
      </c>
      <c r="H12" s="71">
        <v>3130</v>
      </c>
      <c r="I12" s="266">
        <f t="shared" si="0"/>
        <v>73</v>
      </c>
      <c r="J12" s="518">
        <f t="shared" si="1"/>
        <v>2.3879620543016029E-2</v>
      </c>
    </row>
    <row r="13" spans="1:16" x14ac:dyDescent="0.2">
      <c r="A13" s="41" t="s">
        <v>100</v>
      </c>
      <c r="B13" s="42" t="s">
        <v>101</v>
      </c>
      <c r="C13" s="67">
        <v>6860</v>
      </c>
      <c r="D13" s="43">
        <v>4705.41</v>
      </c>
      <c r="E13" s="65"/>
      <c r="F13" s="9"/>
      <c r="G13" s="67">
        <v>6860</v>
      </c>
      <c r="H13" s="67">
        <v>19820</v>
      </c>
      <c r="I13" s="266">
        <f t="shared" si="0"/>
        <v>12960</v>
      </c>
      <c r="J13" s="518">
        <f t="shared" si="1"/>
        <v>1.8892128279883382</v>
      </c>
      <c r="L13" s="463"/>
      <c r="M13" s="463"/>
    </row>
    <row r="14" spans="1:16" x14ac:dyDescent="0.2">
      <c r="A14" s="41" t="s">
        <v>61</v>
      </c>
      <c r="B14" s="42" t="s">
        <v>102</v>
      </c>
      <c r="C14" s="71">
        <v>620</v>
      </c>
      <c r="D14" s="43">
        <v>280</v>
      </c>
      <c r="E14" s="65"/>
      <c r="F14" s="9"/>
      <c r="G14" s="71">
        <v>620</v>
      </c>
      <c r="H14" s="71">
        <v>1120</v>
      </c>
      <c r="I14" s="266">
        <f t="shared" si="0"/>
        <v>500</v>
      </c>
      <c r="J14" s="518">
        <f t="shared" si="1"/>
        <v>0.80645161290322576</v>
      </c>
    </row>
    <row r="15" spans="1:16" x14ac:dyDescent="0.2">
      <c r="A15" s="41" t="s">
        <v>69</v>
      </c>
      <c r="B15" s="42" t="s">
        <v>70</v>
      </c>
      <c r="C15" s="71">
        <v>970</v>
      </c>
      <c r="D15" s="43">
        <v>683.65</v>
      </c>
      <c r="E15" s="65"/>
      <c r="F15" s="9"/>
      <c r="G15" s="71">
        <v>970</v>
      </c>
      <c r="H15" s="71">
        <v>1190</v>
      </c>
      <c r="I15" s="266">
        <f t="shared" si="0"/>
        <v>220</v>
      </c>
      <c r="J15" s="518">
        <f t="shared" si="1"/>
        <v>0.22680412371134021</v>
      </c>
    </row>
    <row r="16" spans="1:16" x14ac:dyDescent="0.2">
      <c r="A16" s="41" t="s">
        <v>103</v>
      </c>
      <c r="B16" s="42" t="s">
        <v>104</v>
      </c>
      <c r="C16" s="71">
        <v>855</v>
      </c>
      <c r="D16" s="43">
        <v>718.44</v>
      </c>
      <c r="E16" s="65"/>
      <c r="F16" s="9"/>
      <c r="G16" s="71">
        <v>855</v>
      </c>
      <c r="H16" s="71">
        <v>855</v>
      </c>
      <c r="I16" s="266">
        <f t="shared" si="0"/>
        <v>0</v>
      </c>
      <c r="J16" s="518">
        <f t="shared" si="1"/>
        <v>0</v>
      </c>
    </row>
    <row r="17" spans="1:10" x14ac:dyDescent="0.2">
      <c r="A17" s="41" t="s">
        <v>105</v>
      </c>
      <c r="B17" s="42" t="s">
        <v>106</v>
      </c>
      <c r="C17" s="71">
        <v>175</v>
      </c>
      <c r="D17" s="43">
        <v>735.74</v>
      </c>
      <c r="E17" s="65"/>
      <c r="F17" s="9"/>
      <c r="G17" s="71">
        <v>175</v>
      </c>
      <c r="H17" s="71">
        <v>275</v>
      </c>
      <c r="I17" s="266">
        <f t="shared" si="0"/>
        <v>100</v>
      </c>
      <c r="J17" s="518">
        <f t="shared" si="1"/>
        <v>0.5714285714285714</v>
      </c>
    </row>
    <row r="18" spans="1:10" x14ac:dyDescent="0.2">
      <c r="A18" s="41" t="s">
        <v>107</v>
      </c>
      <c r="B18" s="42" t="s">
        <v>108</v>
      </c>
      <c r="C18" s="71">
        <v>2590</v>
      </c>
      <c r="D18" s="43">
        <v>1908.5</v>
      </c>
      <c r="E18" s="65"/>
      <c r="F18" s="9"/>
      <c r="G18" s="71">
        <v>2590</v>
      </c>
      <c r="H18" s="71">
        <v>2590</v>
      </c>
      <c r="I18" s="266">
        <f t="shared" si="0"/>
        <v>0</v>
      </c>
      <c r="J18" s="518">
        <f t="shared" si="1"/>
        <v>0</v>
      </c>
    </row>
    <row r="19" spans="1:10" x14ac:dyDescent="0.2">
      <c r="A19" s="41" t="s">
        <v>109</v>
      </c>
      <c r="B19" s="42" t="s">
        <v>110</v>
      </c>
      <c r="C19" s="71">
        <v>125</v>
      </c>
      <c r="D19" s="43"/>
      <c r="E19" s="65"/>
      <c r="F19" s="9"/>
      <c r="G19" s="71">
        <v>125</v>
      </c>
      <c r="H19" s="71">
        <v>125</v>
      </c>
      <c r="I19" s="266">
        <f t="shared" si="0"/>
        <v>0</v>
      </c>
      <c r="J19" s="518">
        <f t="shared" si="1"/>
        <v>0</v>
      </c>
    </row>
    <row r="20" spans="1:10" ht="15.75" x14ac:dyDescent="0.2">
      <c r="A20" s="35" t="s">
        <v>83</v>
      </c>
      <c r="B20" s="61" t="s">
        <v>86</v>
      </c>
      <c r="C20" s="74">
        <f t="shared" ref="C20:H20" si="2">SUM(C3:C19)</f>
        <v>69158</v>
      </c>
      <c r="D20" s="74">
        <f t="shared" si="2"/>
        <v>59945.890000000014</v>
      </c>
      <c r="E20" s="74">
        <f t="shared" si="2"/>
        <v>0</v>
      </c>
      <c r="F20" s="75">
        <f t="shared" si="2"/>
        <v>0</v>
      </c>
      <c r="G20" s="75">
        <f t="shared" si="2"/>
        <v>69158</v>
      </c>
      <c r="H20" s="461">
        <f t="shared" si="2"/>
        <v>93558</v>
      </c>
      <c r="I20" s="266">
        <f t="shared" si="0"/>
        <v>24400</v>
      </c>
      <c r="J20" s="518">
        <f t="shared" si="1"/>
        <v>0.35281529251858063</v>
      </c>
    </row>
    <row r="21" spans="1:10" x14ac:dyDescent="0.2">
      <c r="B21" s="52"/>
      <c r="C21" s="76"/>
      <c r="D21" s="76"/>
      <c r="E21" s="76"/>
      <c r="H21" s="77"/>
    </row>
    <row r="22" spans="1:10" x14ac:dyDescent="0.2">
      <c r="C22" s="78"/>
      <c r="D22" s="79"/>
      <c r="E22" s="78"/>
      <c r="H22" s="27"/>
    </row>
    <row r="23" spans="1:10" x14ac:dyDescent="0.2">
      <c r="D23" s="80"/>
    </row>
    <row r="24" spans="1:10" x14ac:dyDescent="0.2">
      <c r="H24" s="81"/>
    </row>
  </sheetData>
  <pageMargins left="0.75" right="0.75" top="1" bottom="1" header="0.5" footer="0.5"/>
  <pageSetup scale="88" fitToHeight="0" orientation="landscape" r:id="rId1"/>
  <headerFooter alignWithMargins="0">
    <oddFooter>&amp;L&amp;A&amp;C&amp;D   &amp;T&amp;R&amp;P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44AC3-B10F-41B1-BE1B-B583E23BDEAC}">
  <sheetPr>
    <pageSetUpPr fitToPage="1"/>
  </sheetPr>
  <dimension ref="A1:S204"/>
  <sheetViews>
    <sheetView zoomScaleNormal="100" workbookViewId="0">
      <selection activeCell="D18" sqref="D18"/>
    </sheetView>
  </sheetViews>
  <sheetFormatPr defaultRowHeight="12.75" x14ac:dyDescent="0.2"/>
  <cols>
    <col min="1" max="1" width="9" customWidth="1"/>
    <col min="2" max="2" width="43.140625" customWidth="1"/>
    <col min="3" max="3" width="11" style="98" bestFit="1" customWidth="1"/>
    <col min="4" max="4" width="13.42578125" style="98" customWidth="1"/>
    <col min="5" max="5" width="11" style="98" hidden="1" customWidth="1"/>
    <col min="6" max="6" width="19.7109375" hidden="1" customWidth="1"/>
    <col min="7" max="8" width="0" hidden="1" customWidth="1"/>
    <col min="9" max="9" width="11.28515625" bestFit="1" customWidth="1"/>
    <col min="10" max="10" width="14.28515625" bestFit="1" customWidth="1"/>
    <col min="11" max="11" width="11.28515625" customWidth="1"/>
    <col min="12" max="12" width="9.7109375" customWidth="1"/>
    <col min="19" max="19" width="9.42578125" bestFit="1" customWidth="1"/>
  </cols>
  <sheetData>
    <row r="1" spans="1:19" ht="78.75" x14ac:dyDescent="0.2">
      <c r="A1" s="82"/>
      <c r="B1" s="83" t="s">
        <v>111</v>
      </c>
      <c r="C1" s="33" t="s">
        <v>671</v>
      </c>
      <c r="D1" s="33" t="s">
        <v>672</v>
      </c>
      <c r="E1" s="84" t="str">
        <f>'[1]Town Clerk 2020'!E1</f>
        <v>2019 Unaudited 09/30/2018</v>
      </c>
      <c r="F1" s="85" t="s">
        <v>112</v>
      </c>
      <c r="G1" s="7" t="str">
        <f>'[1]Executive 2020'!J1</f>
        <v>% Change</v>
      </c>
      <c r="H1" s="7">
        <f>'[1]Executive 2020'!K1</f>
        <v>0</v>
      </c>
      <c r="I1" s="33" t="s">
        <v>673</v>
      </c>
      <c r="J1" s="33" t="s">
        <v>674</v>
      </c>
      <c r="K1" s="33" t="s">
        <v>32</v>
      </c>
      <c r="L1" s="33" t="s">
        <v>33</v>
      </c>
      <c r="M1" s="85" t="s">
        <v>667</v>
      </c>
      <c r="N1" s="85" t="s">
        <v>668</v>
      </c>
      <c r="O1" s="85" t="s">
        <v>669</v>
      </c>
      <c r="P1" s="85" t="s">
        <v>670</v>
      </c>
    </row>
    <row r="2" spans="1:19" ht="15.75" x14ac:dyDescent="0.2">
      <c r="A2" s="35" t="s">
        <v>113</v>
      </c>
      <c r="B2" s="36" t="s">
        <v>114</v>
      </c>
      <c r="C2" s="86"/>
      <c r="D2" s="87"/>
      <c r="E2" s="88"/>
      <c r="F2" s="7"/>
      <c r="G2" s="7"/>
      <c r="H2" s="7"/>
      <c r="I2" s="64"/>
      <c r="J2" s="40"/>
      <c r="K2" s="40"/>
      <c r="L2" s="40"/>
      <c r="M2" s="7"/>
      <c r="N2" s="7"/>
      <c r="O2" s="7"/>
      <c r="P2" s="7"/>
    </row>
    <row r="3" spans="1:19" ht="13.5" customHeight="1" x14ac:dyDescent="0.2">
      <c r="A3" s="41" t="s">
        <v>37</v>
      </c>
      <c r="B3" s="42" t="s">
        <v>115</v>
      </c>
      <c r="C3" s="67">
        <v>26574</v>
      </c>
      <c r="D3" s="89">
        <v>26077.91</v>
      </c>
      <c r="E3" s="89"/>
      <c r="F3" s="9"/>
      <c r="G3" s="9"/>
      <c r="H3" s="9"/>
      <c r="I3" s="67">
        <v>26574</v>
      </c>
      <c r="J3" s="67">
        <v>27902</v>
      </c>
      <c r="K3" s="266">
        <f>J3-C3</f>
        <v>1328</v>
      </c>
      <c r="L3" s="518">
        <f>K3/C3</f>
        <v>4.997365846315948E-2</v>
      </c>
      <c r="M3" s="7">
        <v>7169.43</v>
      </c>
      <c r="N3" s="7"/>
      <c r="O3" s="7"/>
      <c r="P3" s="7"/>
    </row>
    <row r="4" spans="1:19" x14ac:dyDescent="0.2">
      <c r="A4" s="41" t="s">
        <v>116</v>
      </c>
      <c r="B4" s="90" t="s">
        <v>117</v>
      </c>
      <c r="C4" s="71">
        <v>7643</v>
      </c>
      <c r="D4" s="65">
        <v>3487.14</v>
      </c>
      <c r="E4" s="70"/>
      <c r="F4" s="9"/>
      <c r="G4" s="9"/>
      <c r="H4" s="9"/>
      <c r="I4" s="71">
        <v>7643</v>
      </c>
      <c r="J4" s="71">
        <v>8320</v>
      </c>
      <c r="K4" s="266">
        <f t="shared" ref="K4:K19" si="0">J4-C4</f>
        <v>677</v>
      </c>
      <c r="L4" s="518">
        <f t="shared" ref="L4:L19" si="1">K4/C4</f>
        <v>8.8577783592830042E-2</v>
      </c>
      <c r="M4" s="7">
        <v>1271.74</v>
      </c>
      <c r="N4" s="7"/>
      <c r="O4" s="7"/>
      <c r="P4" s="7"/>
      <c r="S4" s="463">
        <f>J3*0.05</f>
        <v>1395.1000000000001</v>
      </c>
    </row>
    <row r="5" spans="1:19" x14ac:dyDescent="0.2">
      <c r="A5" s="41" t="s">
        <v>39</v>
      </c>
      <c r="B5" s="73" t="s">
        <v>118</v>
      </c>
      <c r="C5" s="71">
        <v>9013</v>
      </c>
      <c r="D5" s="65">
        <v>9012.9599999999991</v>
      </c>
      <c r="E5" s="65"/>
      <c r="F5" s="168"/>
      <c r="G5" s="9"/>
      <c r="H5" s="9"/>
      <c r="I5" s="71">
        <v>9013</v>
      </c>
      <c r="J5" s="71">
        <v>9463</v>
      </c>
      <c r="K5" s="266">
        <f t="shared" si="0"/>
        <v>450</v>
      </c>
      <c r="L5" s="518">
        <f t="shared" si="1"/>
        <v>4.9927881948296907E-2</v>
      </c>
      <c r="M5" s="7">
        <v>2253.2399999999998</v>
      </c>
      <c r="N5" s="7"/>
      <c r="O5" s="7"/>
      <c r="P5" s="7"/>
    </row>
    <row r="6" spans="1:19" x14ac:dyDescent="0.2">
      <c r="A6" s="41" t="s">
        <v>119</v>
      </c>
      <c r="B6" s="73" t="s">
        <v>120</v>
      </c>
      <c r="C6" s="71">
        <v>1030</v>
      </c>
      <c r="D6" s="65"/>
      <c r="E6" s="65"/>
      <c r="F6" s="168"/>
      <c r="G6" s="9"/>
      <c r="H6" s="9"/>
      <c r="I6" s="71">
        <v>1030</v>
      </c>
      <c r="J6" s="71">
        <v>1030</v>
      </c>
      <c r="K6" s="266">
        <f t="shared" si="0"/>
        <v>0</v>
      </c>
      <c r="L6" s="518">
        <f t="shared" si="1"/>
        <v>0</v>
      </c>
      <c r="M6" s="7"/>
      <c r="N6" s="7"/>
      <c r="O6" s="7"/>
      <c r="P6" s="7"/>
    </row>
    <row r="7" spans="1:19" x14ac:dyDescent="0.2">
      <c r="A7" s="41" t="s">
        <v>613</v>
      </c>
      <c r="B7" s="73" t="s">
        <v>245</v>
      </c>
      <c r="C7" s="71">
        <v>250</v>
      </c>
      <c r="D7" s="65">
        <v>250</v>
      </c>
      <c r="E7" s="65"/>
      <c r="F7" s="168"/>
      <c r="G7" s="9"/>
      <c r="H7" s="9"/>
      <c r="I7" s="71">
        <v>250</v>
      </c>
      <c r="J7" s="71">
        <v>1578</v>
      </c>
      <c r="K7" s="266">
        <f t="shared" si="0"/>
        <v>1328</v>
      </c>
      <c r="L7" s="518">
        <f t="shared" si="1"/>
        <v>5.3120000000000003</v>
      </c>
      <c r="M7" s="7"/>
      <c r="N7" s="7"/>
      <c r="O7" s="7"/>
      <c r="P7" s="7"/>
    </row>
    <row r="8" spans="1:19" x14ac:dyDescent="0.2">
      <c r="A8" s="41" t="s">
        <v>43</v>
      </c>
      <c r="B8" s="42" t="s">
        <v>44</v>
      </c>
      <c r="C8" s="430">
        <v>3600</v>
      </c>
      <c r="D8" s="92">
        <v>2970.57</v>
      </c>
      <c r="E8" s="93"/>
      <c r="F8" s="9"/>
      <c r="G8" s="9"/>
      <c r="H8" s="9"/>
      <c r="I8" s="430">
        <v>3600</v>
      </c>
      <c r="J8" s="430">
        <v>3600</v>
      </c>
      <c r="K8" s="266">
        <f t="shared" si="0"/>
        <v>0</v>
      </c>
      <c r="L8" s="518">
        <f t="shared" si="1"/>
        <v>0</v>
      </c>
      <c r="M8" s="7">
        <v>818.09</v>
      </c>
      <c r="N8" s="7"/>
      <c r="O8" s="7"/>
      <c r="P8" s="7"/>
    </row>
    <row r="9" spans="1:19" s="25" customFormat="1" x14ac:dyDescent="0.2">
      <c r="A9" s="41" t="s">
        <v>47</v>
      </c>
      <c r="B9" s="42" t="s">
        <v>48</v>
      </c>
      <c r="C9" s="71">
        <v>550</v>
      </c>
      <c r="D9" s="65">
        <v>382.61</v>
      </c>
      <c r="E9" s="92"/>
      <c r="F9" s="136"/>
      <c r="G9" s="9"/>
      <c r="H9" s="9"/>
      <c r="I9" s="71">
        <v>550</v>
      </c>
      <c r="J9" s="71">
        <v>550</v>
      </c>
      <c r="K9" s="266">
        <f t="shared" si="0"/>
        <v>0</v>
      </c>
      <c r="L9" s="518">
        <f t="shared" si="1"/>
        <v>0</v>
      </c>
      <c r="M9" s="7">
        <v>60.87</v>
      </c>
      <c r="N9" s="7"/>
      <c r="O9" s="7"/>
      <c r="P9" s="7"/>
    </row>
    <row r="10" spans="1:19" x14ac:dyDescent="0.2">
      <c r="A10" s="41" t="s">
        <v>49</v>
      </c>
      <c r="B10" s="42" t="s">
        <v>50</v>
      </c>
      <c r="C10" s="71">
        <v>1008</v>
      </c>
      <c r="D10" s="5">
        <v>949.65</v>
      </c>
      <c r="E10" s="65"/>
      <c r="F10" s="28"/>
      <c r="G10" s="9"/>
      <c r="H10" s="9"/>
      <c r="I10" s="71">
        <v>1008</v>
      </c>
      <c r="J10" s="71">
        <v>1050</v>
      </c>
      <c r="K10" s="266">
        <f t="shared" si="0"/>
        <v>42</v>
      </c>
      <c r="L10" s="518">
        <f t="shared" si="1"/>
        <v>4.1666666666666664E-2</v>
      </c>
      <c r="M10" s="7">
        <v>254.46</v>
      </c>
      <c r="N10" s="7"/>
      <c r="O10" s="7"/>
      <c r="P10" s="7"/>
    </row>
    <row r="11" spans="1:19" x14ac:dyDescent="0.2">
      <c r="A11" s="41" t="s">
        <v>98</v>
      </c>
      <c r="B11" s="42" t="s">
        <v>121</v>
      </c>
      <c r="C11" s="430">
        <v>2400</v>
      </c>
      <c r="D11" s="65">
        <v>2468.1</v>
      </c>
      <c r="E11" s="65"/>
      <c r="F11" s="9"/>
      <c r="G11" s="9"/>
      <c r="H11" s="9"/>
      <c r="I11" s="430">
        <v>2400</v>
      </c>
      <c r="J11" s="430">
        <v>7887</v>
      </c>
      <c r="K11" s="266">
        <f t="shared" si="0"/>
        <v>5487</v>
      </c>
      <c r="L11" s="518">
        <f t="shared" si="1"/>
        <v>2.2862499999999999</v>
      </c>
      <c r="M11" s="543">
        <v>2468.1</v>
      </c>
      <c r="N11" s="543"/>
      <c r="O11" s="543"/>
      <c r="P11" s="7"/>
    </row>
    <row r="12" spans="1:19" x14ac:dyDescent="0.2">
      <c r="A12" s="41" t="s">
        <v>100</v>
      </c>
      <c r="B12" s="42" t="s">
        <v>122</v>
      </c>
      <c r="C12" s="67">
        <v>3135</v>
      </c>
      <c r="D12" s="65">
        <v>2357.4</v>
      </c>
      <c r="E12" s="65"/>
      <c r="F12" s="9"/>
      <c r="G12" s="9"/>
      <c r="H12" s="9"/>
      <c r="I12" s="67">
        <v>3135</v>
      </c>
      <c r="J12" s="67">
        <v>2245</v>
      </c>
      <c r="K12" s="266">
        <f t="shared" si="0"/>
        <v>-890</v>
      </c>
      <c r="L12" s="518">
        <f t="shared" si="1"/>
        <v>-0.28389154704944181</v>
      </c>
      <c r="M12" s="7"/>
      <c r="N12" s="7"/>
      <c r="O12" s="7"/>
      <c r="P12" s="7"/>
    </row>
    <row r="13" spans="1:19" x14ac:dyDescent="0.2">
      <c r="A13" s="41" t="s">
        <v>123</v>
      </c>
      <c r="B13" s="42" t="s">
        <v>124</v>
      </c>
      <c r="C13" s="71">
        <v>200</v>
      </c>
      <c r="D13" s="65">
        <v>70</v>
      </c>
      <c r="E13" s="65"/>
      <c r="F13" s="9"/>
      <c r="G13" s="9"/>
      <c r="H13" s="9"/>
      <c r="I13" s="71">
        <v>200</v>
      </c>
      <c r="J13" s="71">
        <v>200</v>
      </c>
      <c r="K13" s="266">
        <f t="shared" si="0"/>
        <v>0</v>
      </c>
      <c r="L13" s="518">
        <f t="shared" si="1"/>
        <v>0</v>
      </c>
      <c r="M13" s="7"/>
      <c r="N13" s="7"/>
      <c r="O13" s="7"/>
      <c r="P13" s="7"/>
    </row>
    <row r="14" spans="1:19" x14ac:dyDescent="0.2">
      <c r="A14" s="41" t="s">
        <v>61</v>
      </c>
      <c r="B14" s="42" t="s">
        <v>102</v>
      </c>
      <c r="C14" s="71">
        <v>525</v>
      </c>
      <c r="D14" s="65">
        <v>130</v>
      </c>
      <c r="E14" s="65"/>
      <c r="F14" s="9"/>
      <c r="G14" s="9"/>
      <c r="H14" s="9"/>
      <c r="I14" s="71">
        <v>525</v>
      </c>
      <c r="J14" s="71">
        <v>250</v>
      </c>
      <c r="K14" s="266">
        <f t="shared" si="0"/>
        <v>-275</v>
      </c>
      <c r="L14" s="518">
        <f t="shared" si="1"/>
        <v>-0.52380952380952384</v>
      </c>
      <c r="M14" s="7"/>
      <c r="N14" s="7"/>
      <c r="O14" s="7"/>
      <c r="P14" s="7"/>
    </row>
    <row r="15" spans="1:19" x14ac:dyDescent="0.2">
      <c r="A15" s="41" t="s">
        <v>125</v>
      </c>
      <c r="B15" s="42" t="s">
        <v>126</v>
      </c>
      <c r="C15" s="71">
        <v>2000</v>
      </c>
      <c r="D15" s="65">
        <v>586.92999999999995</v>
      </c>
      <c r="E15" s="65"/>
      <c r="F15" s="9"/>
      <c r="G15" s="9"/>
      <c r="H15" s="9"/>
      <c r="I15" s="71">
        <v>2000</v>
      </c>
      <c r="J15" s="71">
        <v>2750</v>
      </c>
      <c r="K15" s="266">
        <f t="shared" si="0"/>
        <v>750</v>
      </c>
      <c r="L15" s="518">
        <f t="shared" si="1"/>
        <v>0.375</v>
      </c>
      <c r="M15" s="7">
        <v>29.76</v>
      </c>
      <c r="N15" s="7"/>
      <c r="O15" s="7"/>
      <c r="P15" s="7"/>
    </row>
    <row r="16" spans="1:19" x14ac:dyDescent="0.2">
      <c r="A16" s="41" t="s">
        <v>69</v>
      </c>
      <c r="B16" s="42" t="s">
        <v>70</v>
      </c>
      <c r="C16" s="67">
        <v>4100</v>
      </c>
      <c r="D16" s="65">
        <v>2776.29</v>
      </c>
      <c r="E16" s="65"/>
      <c r="F16" s="9"/>
      <c r="G16" s="9"/>
      <c r="H16" s="9"/>
      <c r="I16" s="67">
        <v>4100</v>
      </c>
      <c r="J16" s="67">
        <v>4500</v>
      </c>
      <c r="K16" s="266">
        <f t="shared" si="0"/>
        <v>400</v>
      </c>
      <c r="L16" s="518">
        <f t="shared" si="1"/>
        <v>9.7560975609756101E-2</v>
      </c>
      <c r="M16" s="7">
        <v>2.0699999999999998</v>
      </c>
      <c r="N16" s="7"/>
      <c r="O16" s="7"/>
      <c r="P16" s="7"/>
    </row>
    <row r="17" spans="1:16" x14ac:dyDescent="0.2">
      <c r="A17" s="41" t="s">
        <v>103</v>
      </c>
      <c r="B17" s="42" t="s">
        <v>104</v>
      </c>
      <c r="C17" s="71">
        <v>855</v>
      </c>
      <c r="D17" s="65">
        <v>718.44</v>
      </c>
      <c r="E17" s="65"/>
      <c r="F17" s="9"/>
      <c r="G17" s="9"/>
      <c r="H17" s="9"/>
      <c r="I17" s="71">
        <v>855</v>
      </c>
      <c r="J17" s="71">
        <v>855</v>
      </c>
      <c r="K17" s="266">
        <f t="shared" si="0"/>
        <v>0</v>
      </c>
      <c r="L17" s="518">
        <f t="shared" si="1"/>
        <v>0</v>
      </c>
      <c r="M17" s="7">
        <v>213.36</v>
      </c>
      <c r="N17" s="7"/>
      <c r="O17" s="7"/>
      <c r="P17" s="11"/>
    </row>
    <row r="18" spans="1:16" x14ac:dyDescent="0.2">
      <c r="A18" s="41" t="s">
        <v>105</v>
      </c>
      <c r="B18" s="42" t="s">
        <v>106</v>
      </c>
      <c r="C18" s="71">
        <v>200</v>
      </c>
      <c r="D18" s="65">
        <v>292.02</v>
      </c>
      <c r="E18" s="65"/>
      <c r="F18" s="9"/>
      <c r="G18" s="9"/>
      <c r="H18" s="9"/>
      <c r="I18" s="71">
        <v>200</v>
      </c>
      <c r="J18" s="71">
        <v>300</v>
      </c>
      <c r="K18" s="266">
        <f t="shared" si="0"/>
        <v>100</v>
      </c>
      <c r="L18" s="518">
        <f t="shared" si="1"/>
        <v>0.5</v>
      </c>
      <c r="M18" s="7"/>
      <c r="N18" s="7"/>
      <c r="O18" s="7"/>
      <c r="P18" s="7"/>
    </row>
    <row r="19" spans="1:16" ht="15.75" x14ac:dyDescent="0.2">
      <c r="A19" s="35" t="s">
        <v>83</v>
      </c>
      <c r="B19" s="36" t="s">
        <v>127</v>
      </c>
      <c r="C19" s="74">
        <f>SUM(C3:C18)</f>
        <v>63083</v>
      </c>
      <c r="D19" s="74">
        <f>SUM(D3:D18)</f>
        <v>52530.02</v>
      </c>
      <c r="E19" s="74">
        <f>SUM(E3:E17)</f>
        <v>0</v>
      </c>
      <c r="F19" s="74">
        <f>SUM(F3:F17)</f>
        <v>0</v>
      </c>
      <c r="G19" s="74">
        <f>SUM(G3:G17)</f>
        <v>0</v>
      </c>
      <c r="H19" s="74">
        <f>SUM(H3:H17)</f>
        <v>0</v>
      </c>
      <c r="I19" s="74">
        <f>SUM(I3:I18)</f>
        <v>63083</v>
      </c>
      <c r="J19" s="74">
        <f>SUM(J3:J18)</f>
        <v>72480</v>
      </c>
      <c r="K19" s="266">
        <f t="shared" si="0"/>
        <v>9397</v>
      </c>
      <c r="L19" s="518">
        <f t="shared" si="1"/>
        <v>0.14896247800516779</v>
      </c>
      <c r="M19" s="7"/>
      <c r="N19" s="7"/>
      <c r="O19" s="7"/>
      <c r="P19" s="7"/>
    </row>
    <row r="20" spans="1:16" x14ac:dyDescent="0.2">
      <c r="B20" s="95"/>
      <c r="C20" s="96"/>
      <c r="D20" s="96"/>
      <c r="E20" s="96"/>
      <c r="J20" s="97"/>
    </row>
    <row r="21" spans="1:16" x14ac:dyDescent="0.2">
      <c r="C21" s="5"/>
      <c r="D21" s="5"/>
      <c r="E21" s="5"/>
      <c r="J21" s="27"/>
    </row>
    <row r="22" spans="1:16" x14ac:dyDescent="0.2">
      <c r="C22" s="5"/>
      <c r="D22" s="80"/>
      <c r="E22" s="5"/>
      <c r="J22" s="81"/>
    </row>
    <row r="23" spans="1:16" x14ac:dyDescent="0.2">
      <c r="C23" s="5"/>
      <c r="D23" s="5"/>
      <c r="E23" s="5"/>
    </row>
    <row r="24" spans="1:16" x14ac:dyDescent="0.2">
      <c r="C24" s="5"/>
      <c r="D24" s="5"/>
      <c r="E24" s="5"/>
    </row>
    <row r="25" spans="1:16" x14ac:dyDescent="0.2">
      <c r="C25" s="5"/>
      <c r="D25" s="5"/>
      <c r="E25" s="5"/>
    </row>
    <row r="26" spans="1:16" x14ac:dyDescent="0.2">
      <c r="C26" s="5"/>
      <c r="D26" s="5"/>
      <c r="E26" s="5"/>
    </row>
    <row r="27" spans="1:16" x14ac:dyDescent="0.2">
      <c r="C27" s="5"/>
      <c r="D27" s="5"/>
      <c r="E27" s="5"/>
    </row>
    <row r="28" spans="1:16" x14ac:dyDescent="0.2">
      <c r="C28" s="5"/>
      <c r="D28" s="5"/>
      <c r="E28" s="5"/>
    </row>
    <row r="29" spans="1:16" x14ac:dyDescent="0.2">
      <c r="C29" s="5"/>
      <c r="D29" s="5"/>
      <c r="E29" s="5"/>
    </row>
    <row r="30" spans="1:16" x14ac:dyDescent="0.2">
      <c r="C30" s="5"/>
      <c r="D30" s="5"/>
      <c r="E30" s="5"/>
    </row>
    <row r="31" spans="1:16" x14ac:dyDescent="0.2">
      <c r="C31" s="5"/>
      <c r="D31" s="5"/>
      <c r="E31" s="5"/>
    </row>
    <row r="32" spans="1:16" x14ac:dyDescent="0.2">
      <c r="C32" s="5"/>
      <c r="D32" s="5"/>
      <c r="E32" s="5"/>
    </row>
    <row r="33" spans="3:5" x14ac:dyDescent="0.2">
      <c r="C33" s="5"/>
      <c r="D33" s="5"/>
      <c r="E33" s="5"/>
    </row>
    <row r="34" spans="3:5" x14ac:dyDescent="0.2">
      <c r="C34" s="5"/>
      <c r="D34" s="5"/>
      <c r="E34" s="5"/>
    </row>
    <row r="35" spans="3:5" x14ac:dyDescent="0.2">
      <c r="C35" s="5"/>
      <c r="D35" s="5"/>
      <c r="E35" s="5"/>
    </row>
    <row r="36" spans="3:5" x14ac:dyDescent="0.2">
      <c r="C36" s="5"/>
      <c r="D36" s="5"/>
      <c r="E36" s="5"/>
    </row>
    <row r="37" spans="3:5" x14ac:dyDescent="0.2">
      <c r="C37" s="5"/>
      <c r="D37" s="5"/>
      <c r="E37" s="5"/>
    </row>
    <row r="38" spans="3:5" x14ac:dyDescent="0.2">
      <c r="C38" s="5"/>
      <c r="D38" s="5"/>
      <c r="E38" s="5"/>
    </row>
    <row r="39" spans="3:5" x14ac:dyDescent="0.2">
      <c r="C39" s="5"/>
      <c r="D39" s="5"/>
      <c r="E39" s="5"/>
    </row>
    <row r="40" spans="3:5" x14ac:dyDescent="0.2">
      <c r="C40" s="5"/>
      <c r="D40" s="5"/>
      <c r="E40" s="5"/>
    </row>
    <row r="41" spans="3:5" x14ac:dyDescent="0.2">
      <c r="C41" s="5"/>
      <c r="D41" s="5"/>
      <c r="E41" s="5"/>
    </row>
    <row r="42" spans="3:5" x14ac:dyDescent="0.2">
      <c r="C42" s="5"/>
      <c r="D42" s="5"/>
      <c r="E42" s="5"/>
    </row>
    <row r="43" spans="3:5" x14ac:dyDescent="0.2">
      <c r="C43" s="5"/>
      <c r="D43" s="5"/>
      <c r="E43" s="5"/>
    </row>
    <row r="44" spans="3:5" x14ac:dyDescent="0.2">
      <c r="C44" s="5"/>
      <c r="D44" s="5"/>
      <c r="E44" s="5"/>
    </row>
    <row r="45" spans="3:5" x14ac:dyDescent="0.2">
      <c r="C45" s="5"/>
      <c r="D45" s="5"/>
      <c r="E45" s="5"/>
    </row>
    <row r="46" spans="3:5" x14ac:dyDescent="0.2">
      <c r="C46" s="5"/>
      <c r="D46" s="5"/>
      <c r="E46" s="5"/>
    </row>
    <row r="47" spans="3:5" x14ac:dyDescent="0.2">
      <c r="C47" s="5"/>
      <c r="D47" s="5"/>
      <c r="E47" s="5"/>
    </row>
    <row r="48" spans="3:5" x14ac:dyDescent="0.2">
      <c r="C48" s="5"/>
      <c r="D48" s="5"/>
      <c r="E48" s="5"/>
    </row>
    <row r="49" spans="3:5" x14ac:dyDescent="0.2">
      <c r="C49" s="5"/>
      <c r="D49" s="5"/>
      <c r="E49" s="5"/>
    </row>
    <row r="50" spans="3:5" x14ac:dyDescent="0.2">
      <c r="C50" s="5"/>
      <c r="D50" s="5"/>
      <c r="E50" s="5"/>
    </row>
    <row r="51" spans="3:5" x14ac:dyDescent="0.2">
      <c r="C51" s="5"/>
      <c r="D51" s="5"/>
      <c r="E51" s="5"/>
    </row>
    <row r="52" spans="3:5" x14ac:dyDescent="0.2">
      <c r="C52" s="5"/>
      <c r="D52" s="5"/>
      <c r="E52" s="5"/>
    </row>
    <row r="53" spans="3:5" x14ac:dyDescent="0.2">
      <c r="C53" s="5"/>
      <c r="D53" s="5"/>
      <c r="E53" s="5"/>
    </row>
    <row r="54" spans="3:5" x14ac:dyDescent="0.2">
      <c r="C54" s="5"/>
      <c r="D54" s="5"/>
      <c r="E54" s="5"/>
    </row>
    <row r="55" spans="3:5" x14ac:dyDescent="0.2">
      <c r="C55" s="5"/>
      <c r="D55" s="5"/>
      <c r="E55" s="5"/>
    </row>
    <row r="56" spans="3:5" x14ac:dyDescent="0.2">
      <c r="C56" s="5"/>
      <c r="D56" s="5"/>
      <c r="E56" s="5"/>
    </row>
    <row r="57" spans="3:5" x14ac:dyDescent="0.2">
      <c r="C57" s="5"/>
      <c r="D57" s="5"/>
      <c r="E57" s="5"/>
    </row>
    <row r="58" spans="3:5" x14ac:dyDescent="0.2">
      <c r="C58" s="5"/>
      <c r="D58" s="5"/>
      <c r="E58" s="5"/>
    </row>
    <row r="59" spans="3:5" x14ac:dyDescent="0.2">
      <c r="C59" s="5"/>
      <c r="D59" s="5"/>
      <c r="E59" s="5"/>
    </row>
    <row r="60" spans="3:5" x14ac:dyDescent="0.2">
      <c r="C60" s="5"/>
      <c r="D60" s="5"/>
      <c r="E60" s="5"/>
    </row>
    <row r="61" spans="3:5" x14ac:dyDescent="0.2">
      <c r="C61" s="5"/>
      <c r="D61" s="5"/>
      <c r="E61" s="5"/>
    </row>
    <row r="62" spans="3:5" x14ac:dyDescent="0.2">
      <c r="C62" s="5"/>
      <c r="D62" s="5"/>
      <c r="E62" s="5"/>
    </row>
    <row r="63" spans="3:5" x14ac:dyDescent="0.2">
      <c r="C63" s="5"/>
      <c r="D63" s="5"/>
      <c r="E63" s="5"/>
    </row>
    <row r="64" spans="3:5" x14ac:dyDescent="0.2">
      <c r="C64" s="5"/>
      <c r="D64" s="5"/>
      <c r="E64" s="5"/>
    </row>
    <row r="65" spans="3:5" x14ac:dyDescent="0.2">
      <c r="C65" s="5"/>
      <c r="D65" s="5"/>
      <c r="E65" s="5"/>
    </row>
    <row r="66" spans="3:5" x14ac:dyDescent="0.2">
      <c r="C66" s="5"/>
      <c r="D66" s="5"/>
      <c r="E66" s="5"/>
    </row>
    <row r="67" spans="3:5" x14ac:dyDescent="0.2">
      <c r="C67" s="5"/>
      <c r="D67" s="5"/>
      <c r="E67" s="5"/>
    </row>
    <row r="68" spans="3:5" x14ac:dyDescent="0.2">
      <c r="C68" s="5"/>
      <c r="D68" s="5"/>
      <c r="E68" s="5"/>
    </row>
    <row r="69" spans="3:5" x14ac:dyDescent="0.2">
      <c r="C69" s="5"/>
      <c r="D69" s="5"/>
      <c r="E69" s="5"/>
    </row>
    <row r="70" spans="3:5" x14ac:dyDescent="0.2">
      <c r="C70" s="5"/>
      <c r="D70" s="5"/>
      <c r="E70" s="5"/>
    </row>
    <row r="71" spans="3:5" x14ac:dyDescent="0.2">
      <c r="C71" s="5"/>
      <c r="D71" s="5"/>
      <c r="E71" s="5"/>
    </row>
    <row r="72" spans="3:5" x14ac:dyDescent="0.2">
      <c r="C72" s="5"/>
      <c r="D72" s="5"/>
      <c r="E72" s="5"/>
    </row>
    <row r="73" spans="3:5" x14ac:dyDescent="0.2">
      <c r="C73" s="5"/>
      <c r="D73" s="5"/>
      <c r="E73" s="5"/>
    </row>
    <row r="74" spans="3:5" x14ac:dyDescent="0.2">
      <c r="C74" s="5"/>
      <c r="D74" s="5"/>
      <c r="E74" s="5"/>
    </row>
    <row r="75" spans="3:5" x14ac:dyDescent="0.2">
      <c r="C75" s="5"/>
      <c r="D75" s="5"/>
      <c r="E75" s="5"/>
    </row>
    <row r="76" spans="3:5" x14ac:dyDescent="0.2">
      <c r="C76" s="5"/>
      <c r="D76" s="5"/>
      <c r="E76" s="5"/>
    </row>
    <row r="77" spans="3:5" x14ac:dyDescent="0.2">
      <c r="C77" s="5"/>
      <c r="D77" s="5"/>
      <c r="E77" s="5"/>
    </row>
    <row r="78" spans="3:5" x14ac:dyDescent="0.2">
      <c r="C78" s="5"/>
      <c r="D78" s="5"/>
      <c r="E78" s="5"/>
    </row>
    <row r="79" spans="3:5" x14ac:dyDescent="0.2">
      <c r="C79" s="5"/>
      <c r="D79" s="5"/>
      <c r="E79" s="5"/>
    </row>
    <row r="80" spans="3:5" x14ac:dyDescent="0.2">
      <c r="C80" s="5"/>
      <c r="D80" s="5"/>
      <c r="E80" s="5"/>
    </row>
    <row r="81" spans="3:5" x14ac:dyDescent="0.2">
      <c r="C81" s="5"/>
      <c r="D81" s="5"/>
      <c r="E81" s="5"/>
    </row>
    <row r="82" spans="3:5" x14ac:dyDescent="0.2">
      <c r="C82" s="5"/>
      <c r="D82" s="5"/>
      <c r="E82" s="5"/>
    </row>
    <row r="83" spans="3:5" x14ac:dyDescent="0.2">
      <c r="C83" s="5"/>
      <c r="D83" s="5"/>
      <c r="E83" s="5"/>
    </row>
    <row r="84" spans="3:5" x14ac:dyDescent="0.2">
      <c r="C84" s="5"/>
      <c r="D84" s="5"/>
      <c r="E84" s="5"/>
    </row>
    <row r="85" spans="3:5" x14ac:dyDescent="0.2">
      <c r="C85" s="5"/>
      <c r="D85" s="5"/>
      <c r="E85" s="5"/>
    </row>
    <row r="86" spans="3:5" x14ac:dyDescent="0.2">
      <c r="C86" s="5"/>
      <c r="D86" s="5"/>
      <c r="E86" s="5"/>
    </row>
    <row r="87" spans="3:5" x14ac:dyDescent="0.2">
      <c r="C87" s="5"/>
      <c r="D87" s="5"/>
      <c r="E87" s="5"/>
    </row>
    <row r="88" spans="3:5" x14ac:dyDescent="0.2">
      <c r="C88" s="5"/>
      <c r="D88" s="5"/>
      <c r="E88" s="5"/>
    </row>
    <row r="89" spans="3:5" x14ac:dyDescent="0.2">
      <c r="C89" s="5"/>
      <c r="D89" s="5"/>
      <c r="E89" s="5"/>
    </row>
    <row r="90" spans="3:5" x14ac:dyDescent="0.2">
      <c r="C90" s="5"/>
      <c r="D90" s="5"/>
      <c r="E90" s="5"/>
    </row>
    <row r="91" spans="3:5" x14ac:dyDescent="0.2">
      <c r="C91" s="5"/>
      <c r="D91" s="5"/>
      <c r="E91" s="5"/>
    </row>
    <row r="92" spans="3:5" x14ac:dyDescent="0.2">
      <c r="C92" s="5"/>
      <c r="D92" s="5"/>
      <c r="E92" s="5"/>
    </row>
    <row r="93" spans="3:5" x14ac:dyDescent="0.2">
      <c r="C93" s="5"/>
      <c r="D93" s="5"/>
      <c r="E93" s="5"/>
    </row>
    <row r="94" spans="3:5" x14ac:dyDescent="0.2">
      <c r="C94" s="5"/>
      <c r="D94" s="5"/>
      <c r="E94" s="5"/>
    </row>
    <row r="95" spans="3:5" x14ac:dyDescent="0.2">
      <c r="C95" s="5"/>
      <c r="D95" s="5"/>
      <c r="E95" s="5"/>
    </row>
    <row r="96" spans="3:5" x14ac:dyDescent="0.2">
      <c r="C96" s="5"/>
      <c r="D96" s="5"/>
      <c r="E96" s="5"/>
    </row>
    <row r="97" spans="3:5" x14ac:dyDescent="0.2">
      <c r="C97" s="5"/>
      <c r="D97" s="5"/>
      <c r="E97" s="5"/>
    </row>
    <row r="98" spans="3:5" x14ac:dyDescent="0.2">
      <c r="C98" s="5"/>
      <c r="D98" s="5"/>
      <c r="E98" s="5"/>
    </row>
    <row r="99" spans="3:5" x14ac:dyDescent="0.2">
      <c r="C99" s="5"/>
      <c r="D99" s="5"/>
      <c r="E99" s="5"/>
    </row>
    <row r="100" spans="3:5" x14ac:dyDescent="0.2">
      <c r="C100" s="5"/>
      <c r="D100" s="5"/>
      <c r="E100" s="5"/>
    </row>
    <row r="101" spans="3:5" x14ac:dyDescent="0.2">
      <c r="C101" s="5"/>
      <c r="D101" s="5"/>
      <c r="E101" s="5"/>
    </row>
    <row r="102" spans="3:5" x14ac:dyDescent="0.2">
      <c r="C102" s="5"/>
      <c r="D102" s="5"/>
      <c r="E102" s="5"/>
    </row>
    <row r="103" spans="3:5" x14ac:dyDescent="0.2">
      <c r="C103" s="5"/>
      <c r="D103" s="5"/>
      <c r="E103" s="5"/>
    </row>
    <row r="104" spans="3:5" x14ac:dyDescent="0.2">
      <c r="C104" s="5"/>
      <c r="D104" s="5"/>
      <c r="E104" s="5"/>
    </row>
    <row r="105" spans="3:5" x14ac:dyDescent="0.2">
      <c r="C105" s="5"/>
      <c r="D105" s="5"/>
      <c r="E105" s="5"/>
    </row>
    <row r="106" spans="3:5" x14ac:dyDescent="0.2">
      <c r="C106" s="5"/>
      <c r="D106" s="5"/>
      <c r="E106" s="5"/>
    </row>
    <row r="107" spans="3:5" x14ac:dyDescent="0.2">
      <c r="C107" s="5"/>
      <c r="D107" s="5"/>
      <c r="E107" s="5"/>
    </row>
    <row r="108" spans="3:5" x14ac:dyDescent="0.2">
      <c r="C108" s="5"/>
      <c r="D108" s="5"/>
      <c r="E108" s="5"/>
    </row>
    <row r="109" spans="3:5" x14ac:dyDescent="0.2">
      <c r="C109" s="5"/>
      <c r="D109" s="5"/>
      <c r="E109" s="5"/>
    </row>
    <row r="110" spans="3:5" x14ac:dyDescent="0.2">
      <c r="C110" s="5"/>
      <c r="D110" s="5"/>
      <c r="E110" s="5"/>
    </row>
    <row r="111" spans="3:5" x14ac:dyDescent="0.2">
      <c r="C111" s="5"/>
      <c r="D111" s="5"/>
      <c r="E111" s="5"/>
    </row>
    <row r="112" spans="3:5" x14ac:dyDescent="0.2">
      <c r="C112" s="5"/>
      <c r="D112" s="5"/>
      <c r="E112" s="5"/>
    </row>
    <row r="113" spans="3:5" x14ac:dyDescent="0.2">
      <c r="C113" s="5"/>
      <c r="D113" s="5"/>
      <c r="E113" s="5"/>
    </row>
    <row r="114" spans="3:5" x14ac:dyDescent="0.2">
      <c r="C114" s="5"/>
      <c r="D114" s="5"/>
      <c r="E114" s="5"/>
    </row>
    <row r="115" spans="3:5" x14ac:dyDescent="0.2">
      <c r="C115" s="5"/>
      <c r="D115" s="5"/>
      <c r="E115" s="5"/>
    </row>
    <row r="116" spans="3:5" x14ac:dyDescent="0.2">
      <c r="C116" s="5"/>
      <c r="D116" s="5"/>
      <c r="E116" s="5"/>
    </row>
    <row r="117" spans="3:5" x14ac:dyDescent="0.2">
      <c r="C117" s="5"/>
      <c r="D117" s="5"/>
      <c r="E117" s="5"/>
    </row>
    <row r="118" spans="3:5" x14ac:dyDescent="0.2">
      <c r="C118" s="5"/>
      <c r="D118" s="5"/>
      <c r="E118" s="5"/>
    </row>
    <row r="119" spans="3:5" x14ac:dyDescent="0.2">
      <c r="C119" s="5"/>
      <c r="D119" s="5"/>
      <c r="E119" s="5"/>
    </row>
    <row r="120" spans="3:5" x14ac:dyDescent="0.2">
      <c r="C120" s="5"/>
      <c r="D120" s="5"/>
      <c r="E120" s="5"/>
    </row>
    <row r="121" spans="3:5" x14ac:dyDescent="0.2">
      <c r="C121" s="5"/>
      <c r="D121" s="5"/>
      <c r="E121" s="5"/>
    </row>
    <row r="122" spans="3:5" x14ac:dyDescent="0.2">
      <c r="C122" s="5"/>
      <c r="D122" s="5"/>
      <c r="E122" s="5"/>
    </row>
    <row r="123" spans="3:5" x14ac:dyDescent="0.2">
      <c r="C123" s="5"/>
      <c r="D123" s="5"/>
      <c r="E123" s="5"/>
    </row>
    <row r="124" spans="3:5" x14ac:dyDescent="0.2">
      <c r="C124" s="5"/>
      <c r="D124" s="5"/>
      <c r="E124" s="5"/>
    </row>
    <row r="125" spans="3:5" x14ac:dyDescent="0.2">
      <c r="C125" s="5"/>
      <c r="D125" s="5"/>
      <c r="E125" s="5"/>
    </row>
    <row r="126" spans="3:5" x14ac:dyDescent="0.2">
      <c r="C126" s="5"/>
      <c r="D126" s="5"/>
      <c r="E126" s="5"/>
    </row>
    <row r="127" spans="3:5" x14ac:dyDescent="0.2">
      <c r="C127" s="5"/>
      <c r="D127" s="5"/>
      <c r="E127" s="5"/>
    </row>
    <row r="128" spans="3:5" x14ac:dyDescent="0.2">
      <c r="C128" s="5"/>
      <c r="D128" s="5"/>
      <c r="E128" s="5"/>
    </row>
    <row r="129" spans="3:5" x14ac:dyDescent="0.2">
      <c r="C129" s="5"/>
      <c r="D129" s="5"/>
      <c r="E129" s="5"/>
    </row>
    <row r="130" spans="3:5" x14ac:dyDescent="0.2">
      <c r="C130" s="5"/>
      <c r="D130" s="5"/>
      <c r="E130" s="5"/>
    </row>
    <row r="131" spans="3:5" x14ac:dyDescent="0.2">
      <c r="C131" s="5"/>
      <c r="D131" s="5"/>
      <c r="E131" s="5"/>
    </row>
    <row r="132" spans="3:5" x14ac:dyDescent="0.2">
      <c r="C132" s="5"/>
      <c r="D132" s="5"/>
      <c r="E132" s="5"/>
    </row>
    <row r="133" spans="3:5" x14ac:dyDescent="0.2">
      <c r="C133" s="5"/>
      <c r="D133" s="5"/>
      <c r="E133" s="5"/>
    </row>
    <row r="134" spans="3:5" x14ac:dyDescent="0.2">
      <c r="C134" s="5"/>
      <c r="D134" s="5"/>
      <c r="E134" s="5"/>
    </row>
    <row r="135" spans="3:5" x14ac:dyDescent="0.2">
      <c r="C135" s="5"/>
      <c r="D135" s="5"/>
      <c r="E135" s="5"/>
    </row>
    <row r="136" spans="3:5" x14ac:dyDescent="0.2">
      <c r="C136" s="5"/>
      <c r="D136" s="5"/>
      <c r="E136" s="5"/>
    </row>
    <row r="137" spans="3:5" x14ac:dyDescent="0.2">
      <c r="C137" s="5"/>
      <c r="D137" s="5"/>
      <c r="E137" s="5"/>
    </row>
    <row r="138" spans="3:5" x14ac:dyDescent="0.2">
      <c r="C138" s="5"/>
      <c r="D138" s="5"/>
      <c r="E138" s="5"/>
    </row>
    <row r="139" spans="3:5" x14ac:dyDescent="0.2">
      <c r="C139" s="5"/>
      <c r="D139" s="5"/>
      <c r="E139" s="5"/>
    </row>
    <row r="140" spans="3:5" x14ac:dyDescent="0.2">
      <c r="C140" s="5"/>
      <c r="D140" s="5"/>
      <c r="E140" s="5"/>
    </row>
    <row r="141" spans="3:5" x14ac:dyDescent="0.2">
      <c r="C141" s="5"/>
      <c r="D141" s="5"/>
      <c r="E141" s="5"/>
    </row>
    <row r="142" spans="3:5" x14ac:dyDescent="0.2">
      <c r="C142" s="5"/>
      <c r="D142" s="5"/>
      <c r="E142" s="5"/>
    </row>
    <row r="143" spans="3:5" x14ac:dyDescent="0.2">
      <c r="C143" s="5"/>
      <c r="D143" s="5"/>
      <c r="E143" s="5"/>
    </row>
    <row r="144" spans="3:5" x14ac:dyDescent="0.2">
      <c r="C144" s="5"/>
      <c r="D144" s="5"/>
      <c r="E144" s="5"/>
    </row>
    <row r="145" spans="3:5" x14ac:dyDescent="0.2">
      <c r="C145" s="5"/>
      <c r="D145" s="5"/>
      <c r="E145" s="5"/>
    </row>
    <row r="146" spans="3:5" x14ac:dyDescent="0.2">
      <c r="C146" s="5"/>
      <c r="D146" s="5"/>
      <c r="E146" s="5"/>
    </row>
    <row r="147" spans="3:5" x14ac:dyDescent="0.2">
      <c r="C147" s="5"/>
      <c r="D147" s="5"/>
      <c r="E147" s="5"/>
    </row>
    <row r="148" spans="3:5" x14ac:dyDescent="0.2">
      <c r="C148" s="5"/>
      <c r="D148" s="5"/>
      <c r="E148" s="5"/>
    </row>
    <row r="149" spans="3:5" x14ac:dyDescent="0.2">
      <c r="C149" s="5"/>
      <c r="D149" s="5"/>
      <c r="E149" s="5"/>
    </row>
    <row r="150" spans="3:5" x14ac:dyDescent="0.2">
      <c r="C150" s="5"/>
      <c r="D150" s="5"/>
      <c r="E150" s="5"/>
    </row>
    <row r="151" spans="3:5" x14ac:dyDescent="0.2">
      <c r="C151" s="5"/>
      <c r="D151" s="5"/>
      <c r="E151" s="5"/>
    </row>
    <row r="152" spans="3:5" x14ac:dyDescent="0.2">
      <c r="C152" s="5"/>
      <c r="D152" s="5"/>
      <c r="E152" s="5"/>
    </row>
    <row r="153" spans="3:5" x14ac:dyDescent="0.2">
      <c r="C153" s="5"/>
      <c r="D153" s="5"/>
      <c r="E153" s="5"/>
    </row>
    <row r="154" spans="3:5" x14ac:dyDescent="0.2">
      <c r="C154" s="5"/>
      <c r="D154" s="5"/>
      <c r="E154" s="5"/>
    </row>
    <row r="155" spans="3:5" x14ac:dyDescent="0.2">
      <c r="C155" s="5"/>
      <c r="D155" s="5"/>
      <c r="E155" s="5"/>
    </row>
    <row r="156" spans="3:5" x14ac:dyDescent="0.2">
      <c r="C156" s="5"/>
      <c r="D156" s="5"/>
      <c r="E156" s="5"/>
    </row>
    <row r="157" spans="3:5" x14ac:dyDescent="0.2">
      <c r="C157" s="5"/>
      <c r="D157" s="5"/>
      <c r="E157" s="5"/>
    </row>
    <row r="158" spans="3:5" x14ac:dyDescent="0.2">
      <c r="C158" s="5"/>
      <c r="D158" s="5"/>
      <c r="E158" s="5"/>
    </row>
    <row r="159" spans="3:5" x14ac:dyDescent="0.2">
      <c r="C159" s="5"/>
      <c r="D159" s="5"/>
      <c r="E159" s="5"/>
    </row>
    <row r="160" spans="3:5" x14ac:dyDescent="0.2">
      <c r="C160" s="5"/>
      <c r="D160" s="5"/>
      <c r="E160" s="5"/>
    </row>
    <row r="161" spans="3:5" x14ac:dyDescent="0.2">
      <c r="C161" s="5"/>
      <c r="D161" s="5"/>
      <c r="E161" s="5"/>
    </row>
    <row r="162" spans="3:5" x14ac:dyDescent="0.2">
      <c r="C162" s="5"/>
      <c r="D162" s="5"/>
      <c r="E162" s="5"/>
    </row>
    <row r="163" spans="3:5" x14ac:dyDescent="0.2">
      <c r="C163" s="5"/>
      <c r="D163" s="5"/>
      <c r="E163" s="5"/>
    </row>
    <row r="164" spans="3:5" x14ac:dyDescent="0.2">
      <c r="C164" s="5"/>
      <c r="D164" s="5"/>
      <c r="E164" s="5"/>
    </row>
    <row r="165" spans="3:5" x14ac:dyDescent="0.2">
      <c r="C165" s="5"/>
      <c r="D165" s="5"/>
      <c r="E165" s="5"/>
    </row>
    <row r="166" spans="3:5" x14ac:dyDescent="0.2">
      <c r="C166" s="5"/>
      <c r="D166" s="5"/>
      <c r="E166" s="5"/>
    </row>
    <row r="167" spans="3:5" x14ac:dyDescent="0.2">
      <c r="C167" s="5"/>
      <c r="D167" s="5"/>
      <c r="E167" s="5"/>
    </row>
    <row r="168" spans="3:5" x14ac:dyDescent="0.2">
      <c r="C168" s="5"/>
      <c r="D168" s="5"/>
      <c r="E168" s="5"/>
    </row>
    <row r="169" spans="3:5" x14ac:dyDescent="0.2">
      <c r="C169" s="5"/>
      <c r="D169" s="5"/>
      <c r="E169" s="5"/>
    </row>
    <row r="170" spans="3:5" x14ac:dyDescent="0.2">
      <c r="C170" s="5"/>
      <c r="D170" s="5"/>
      <c r="E170" s="5"/>
    </row>
    <row r="171" spans="3:5" x14ac:dyDescent="0.2">
      <c r="C171" s="5"/>
      <c r="D171" s="5"/>
      <c r="E171" s="5"/>
    </row>
    <row r="172" spans="3:5" x14ac:dyDescent="0.2">
      <c r="C172" s="5"/>
      <c r="D172" s="5"/>
      <c r="E172" s="5"/>
    </row>
    <row r="173" spans="3:5" x14ac:dyDescent="0.2">
      <c r="C173" s="5"/>
      <c r="D173" s="5"/>
      <c r="E173" s="5"/>
    </row>
    <row r="174" spans="3:5" x14ac:dyDescent="0.2">
      <c r="C174" s="5"/>
      <c r="D174" s="5"/>
      <c r="E174" s="5"/>
    </row>
    <row r="175" spans="3:5" x14ac:dyDescent="0.2">
      <c r="C175" s="5"/>
      <c r="D175" s="5"/>
      <c r="E175" s="5"/>
    </row>
    <row r="176" spans="3:5" x14ac:dyDescent="0.2">
      <c r="C176" s="5"/>
      <c r="D176" s="5"/>
      <c r="E176" s="5"/>
    </row>
    <row r="177" spans="3:5" x14ac:dyDescent="0.2">
      <c r="C177" s="5"/>
      <c r="D177" s="5"/>
      <c r="E177" s="5"/>
    </row>
    <row r="178" spans="3:5" x14ac:dyDescent="0.2">
      <c r="C178" s="5"/>
      <c r="D178" s="5"/>
      <c r="E178" s="5"/>
    </row>
    <row r="179" spans="3:5" x14ac:dyDescent="0.2">
      <c r="C179" s="5"/>
      <c r="D179" s="5"/>
      <c r="E179" s="5"/>
    </row>
    <row r="180" spans="3:5" x14ac:dyDescent="0.2">
      <c r="C180" s="5"/>
      <c r="D180" s="5"/>
      <c r="E180" s="5"/>
    </row>
    <row r="181" spans="3:5" x14ac:dyDescent="0.2">
      <c r="C181" s="5"/>
      <c r="D181" s="5"/>
      <c r="E181" s="5"/>
    </row>
    <row r="182" spans="3:5" x14ac:dyDescent="0.2">
      <c r="C182" s="5"/>
      <c r="D182" s="5"/>
      <c r="E182" s="5"/>
    </row>
    <row r="183" spans="3:5" x14ac:dyDescent="0.2">
      <c r="C183" s="5"/>
      <c r="D183" s="5"/>
      <c r="E183" s="5"/>
    </row>
    <row r="184" spans="3:5" x14ac:dyDescent="0.2">
      <c r="C184" s="5"/>
      <c r="D184" s="5"/>
      <c r="E184" s="5"/>
    </row>
    <row r="185" spans="3:5" x14ac:dyDescent="0.2">
      <c r="C185" s="5"/>
      <c r="D185" s="5"/>
      <c r="E185" s="5"/>
    </row>
    <row r="186" spans="3:5" x14ac:dyDescent="0.2">
      <c r="C186" s="5"/>
      <c r="D186" s="5"/>
      <c r="E186" s="5"/>
    </row>
    <row r="187" spans="3:5" x14ac:dyDescent="0.2">
      <c r="C187" s="5"/>
      <c r="D187" s="5"/>
      <c r="E187" s="5"/>
    </row>
    <row r="188" spans="3:5" x14ac:dyDescent="0.2">
      <c r="C188" s="5"/>
      <c r="D188" s="5"/>
      <c r="E188" s="5"/>
    </row>
    <row r="189" spans="3:5" x14ac:dyDescent="0.2">
      <c r="C189" s="5"/>
      <c r="D189" s="5"/>
      <c r="E189" s="5"/>
    </row>
    <row r="190" spans="3:5" x14ac:dyDescent="0.2">
      <c r="C190" s="5"/>
      <c r="D190" s="5"/>
      <c r="E190" s="5"/>
    </row>
    <row r="191" spans="3:5" x14ac:dyDescent="0.2">
      <c r="C191" s="5"/>
      <c r="D191" s="5"/>
      <c r="E191" s="5"/>
    </row>
    <row r="192" spans="3:5" x14ac:dyDescent="0.2">
      <c r="C192" s="5"/>
      <c r="D192" s="5"/>
      <c r="E192" s="5"/>
    </row>
    <row r="193" spans="3:5" x14ac:dyDescent="0.2">
      <c r="C193" s="5"/>
      <c r="D193" s="5"/>
      <c r="E193" s="5"/>
    </row>
    <row r="194" spans="3:5" x14ac:dyDescent="0.2">
      <c r="C194" s="5"/>
      <c r="D194" s="5"/>
      <c r="E194" s="5"/>
    </row>
    <row r="195" spans="3:5" x14ac:dyDescent="0.2">
      <c r="C195" s="5"/>
      <c r="D195" s="5"/>
      <c r="E195" s="5"/>
    </row>
    <row r="196" spans="3:5" x14ac:dyDescent="0.2">
      <c r="C196" s="5"/>
      <c r="D196" s="5"/>
      <c r="E196" s="5"/>
    </row>
    <row r="197" spans="3:5" x14ac:dyDescent="0.2">
      <c r="C197" s="5"/>
      <c r="D197" s="5"/>
      <c r="E197" s="5"/>
    </row>
    <row r="198" spans="3:5" x14ac:dyDescent="0.2">
      <c r="C198" s="5"/>
      <c r="D198" s="5"/>
      <c r="E198" s="5"/>
    </row>
    <row r="199" spans="3:5" x14ac:dyDescent="0.2">
      <c r="C199" s="5"/>
      <c r="D199" s="5"/>
      <c r="E199" s="5"/>
    </row>
    <row r="200" spans="3:5" x14ac:dyDescent="0.2">
      <c r="C200" s="5"/>
      <c r="D200" s="5"/>
      <c r="E200" s="5"/>
    </row>
    <row r="201" spans="3:5" x14ac:dyDescent="0.2">
      <c r="C201" s="5"/>
      <c r="D201" s="5"/>
      <c r="E201" s="5"/>
    </row>
    <row r="202" spans="3:5" x14ac:dyDescent="0.2">
      <c r="C202" s="5"/>
      <c r="D202" s="5"/>
      <c r="E202" s="5"/>
    </row>
    <row r="203" spans="3:5" x14ac:dyDescent="0.2">
      <c r="C203" s="5"/>
      <c r="D203" s="5"/>
      <c r="E203" s="5"/>
    </row>
    <row r="204" spans="3:5" x14ac:dyDescent="0.2">
      <c r="C204" s="5"/>
      <c r="D204" s="5"/>
      <c r="E204" s="5"/>
    </row>
  </sheetData>
  <mergeCells count="1">
    <mergeCell ref="M11:O11"/>
  </mergeCells>
  <pageMargins left="0.75" right="0.75" top="1" bottom="1" header="0.5" footer="0.5"/>
  <pageSetup fitToHeight="2" orientation="landscape" r:id="rId1"/>
  <headerFooter alignWithMargins="0">
    <oddFooter>&amp;L&amp;A&amp;C&amp;D &amp;T&amp;R&amp;P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A0890-2F24-4F3B-B584-2387E222625E}">
  <sheetPr>
    <pageSetUpPr fitToPage="1"/>
  </sheetPr>
  <dimension ref="A1:H16"/>
  <sheetViews>
    <sheetView zoomScale="70" zoomScaleNormal="70" workbookViewId="0">
      <selection activeCell="D9" sqref="D9"/>
    </sheetView>
  </sheetViews>
  <sheetFormatPr defaultRowHeight="12.75" x14ac:dyDescent="0.2"/>
  <cols>
    <col min="1" max="1" width="10.5703125" customWidth="1"/>
    <col min="2" max="2" width="49.7109375" bestFit="1" customWidth="1"/>
    <col min="3" max="3" width="20" customWidth="1"/>
    <col min="4" max="4" width="16.28515625" customWidth="1"/>
    <col min="5" max="5" width="18" customWidth="1"/>
    <col min="6" max="6" width="22" customWidth="1"/>
    <col min="7" max="7" width="15" bestFit="1" customWidth="1"/>
    <col min="8" max="8" width="14.42578125" customWidth="1"/>
  </cols>
  <sheetData>
    <row r="1" spans="1:8" ht="60.75" x14ac:dyDescent="0.25">
      <c r="A1" s="99"/>
      <c r="B1" s="100" t="s">
        <v>128</v>
      </c>
      <c r="C1" s="102" t="s">
        <v>671</v>
      </c>
      <c r="D1" s="101" t="s">
        <v>672</v>
      </c>
      <c r="E1" s="102" t="s">
        <v>673</v>
      </c>
      <c r="F1" s="102" t="s">
        <v>674</v>
      </c>
      <c r="G1" s="102" t="s">
        <v>32</v>
      </c>
      <c r="H1" s="102" t="s">
        <v>33</v>
      </c>
    </row>
    <row r="2" spans="1:8" ht="22.5" customHeight="1" x14ac:dyDescent="0.25">
      <c r="A2" s="103" t="s">
        <v>7</v>
      </c>
      <c r="B2" s="104" t="s">
        <v>130</v>
      </c>
      <c r="C2" s="105"/>
      <c r="D2" s="105"/>
      <c r="E2" s="106"/>
      <c r="F2" s="40"/>
      <c r="G2" s="40"/>
      <c r="H2" s="40"/>
    </row>
    <row r="3" spans="1:8" ht="22.5" customHeight="1" x14ac:dyDescent="0.25">
      <c r="A3" s="107" t="s">
        <v>47</v>
      </c>
      <c r="B3" s="108" t="s">
        <v>48</v>
      </c>
      <c r="C3" s="443">
        <v>500</v>
      </c>
      <c r="D3" s="109">
        <v>301.72000000000003</v>
      </c>
      <c r="E3" s="443">
        <v>500</v>
      </c>
      <c r="F3" s="443">
        <v>500</v>
      </c>
      <c r="G3" s="110">
        <f t="shared" ref="G3:G13" si="0">F3-C3</f>
        <v>0</v>
      </c>
      <c r="H3" s="111">
        <f t="shared" ref="H3:H11" si="1">G3/C3</f>
        <v>0</v>
      </c>
    </row>
    <row r="4" spans="1:8" ht="22.5" customHeight="1" x14ac:dyDescent="0.25">
      <c r="A4" s="107" t="s">
        <v>100</v>
      </c>
      <c r="B4" s="108" t="s">
        <v>128</v>
      </c>
      <c r="C4" s="443">
        <v>46720</v>
      </c>
      <c r="D4" s="109">
        <v>55626.16</v>
      </c>
      <c r="E4" s="443">
        <v>46720</v>
      </c>
      <c r="F4" s="443">
        <v>72125</v>
      </c>
      <c r="G4" s="110">
        <f t="shared" si="0"/>
        <v>25405</v>
      </c>
      <c r="H4" s="111">
        <f t="shared" si="1"/>
        <v>0.54377140410958902</v>
      </c>
    </row>
    <row r="5" spans="1:8" ht="22.5" customHeight="1" x14ac:dyDescent="0.25">
      <c r="A5" s="107" t="s">
        <v>123</v>
      </c>
      <c r="B5" s="108" t="s">
        <v>131</v>
      </c>
      <c r="C5" s="443">
        <v>2500</v>
      </c>
      <c r="D5" s="109">
        <v>2500</v>
      </c>
      <c r="E5" s="443">
        <v>2500</v>
      </c>
      <c r="F5" s="443">
        <v>2700</v>
      </c>
      <c r="G5" s="110">
        <f t="shared" si="0"/>
        <v>200</v>
      </c>
      <c r="H5" s="111">
        <f t="shared" si="1"/>
        <v>0.08</v>
      </c>
    </row>
    <row r="6" spans="1:8" ht="22.5" customHeight="1" x14ac:dyDescent="0.25">
      <c r="A6" s="107"/>
      <c r="B6" s="108" t="s">
        <v>132</v>
      </c>
      <c r="C6" s="443">
        <v>3000</v>
      </c>
      <c r="D6" s="109">
        <v>4800</v>
      </c>
      <c r="E6" s="443">
        <v>3000</v>
      </c>
      <c r="F6" s="443">
        <v>3000</v>
      </c>
      <c r="G6" s="110">
        <f t="shared" si="0"/>
        <v>0</v>
      </c>
      <c r="H6" s="111">
        <f t="shared" si="1"/>
        <v>0</v>
      </c>
    </row>
    <row r="7" spans="1:8" ht="22.5" customHeight="1" x14ac:dyDescent="0.25">
      <c r="A7" s="107" t="s">
        <v>53</v>
      </c>
      <c r="B7" s="108" t="s">
        <v>133</v>
      </c>
      <c r="C7" s="443">
        <v>6750</v>
      </c>
      <c r="D7" s="109">
        <v>6002.1</v>
      </c>
      <c r="E7" s="443">
        <v>6750</v>
      </c>
      <c r="F7" s="443">
        <v>3334</v>
      </c>
      <c r="G7" s="110">
        <f t="shared" si="0"/>
        <v>-3416</v>
      </c>
      <c r="H7" s="111">
        <f t="shared" si="1"/>
        <v>-0.50607407407407412</v>
      </c>
    </row>
    <row r="8" spans="1:8" ht="22.5" customHeight="1" x14ac:dyDescent="0.25">
      <c r="A8" s="107" t="s">
        <v>134</v>
      </c>
      <c r="B8" s="108" t="s">
        <v>135</v>
      </c>
      <c r="C8" s="443">
        <v>100</v>
      </c>
      <c r="D8" s="109"/>
      <c r="E8" s="443">
        <v>100</v>
      </c>
      <c r="F8" s="443">
        <v>100</v>
      </c>
      <c r="G8" s="110">
        <f t="shared" si="0"/>
        <v>0</v>
      </c>
      <c r="H8" s="111">
        <f t="shared" si="1"/>
        <v>0</v>
      </c>
    </row>
    <row r="9" spans="1:8" ht="22.5" customHeight="1" x14ac:dyDescent="0.25">
      <c r="A9" s="107" t="s">
        <v>125</v>
      </c>
      <c r="B9" s="108" t="s">
        <v>136</v>
      </c>
      <c r="C9" s="443">
        <v>100</v>
      </c>
      <c r="D9" s="109">
        <v>20</v>
      </c>
      <c r="E9" s="443">
        <v>100</v>
      </c>
      <c r="F9" s="443">
        <v>100</v>
      </c>
      <c r="G9" s="110">
        <f t="shared" si="0"/>
        <v>0</v>
      </c>
      <c r="H9" s="111">
        <f t="shared" si="1"/>
        <v>0</v>
      </c>
    </row>
    <row r="10" spans="1:8" ht="22.5" customHeight="1" x14ac:dyDescent="0.25">
      <c r="A10" s="107" t="s">
        <v>69</v>
      </c>
      <c r="B10" s="108" t="s">
        <v>70</v>
      </c>
      <c r="C10" s="443">
        <v>150</v>
      </c>
      <c r="D10" s="109"/>
      <c r="E10" s="443">
        <v>150</v>
      </c>
      <c r="F10" s="443">
        <v>150</v>
      </c>
      <c r="G10" s="110">
        <f t="shared" si="0"/>
        <v>0</v>
      </c>
      <c r="H10" s="111">
        <f t="shared" si="1"/>
        <v>0</v>
      </c>
    </row>
    <row r="11" spans="1:8" ht="22.5" customHeight="1" x14ac:dyDescent="0.25">
      <c r="A11" s="107" t="s">
        <v>71</v>
      </c>
      <c r="B11" s="108" t="s">
        <v>137</v>
      </c>
      <c r="C11" s="443">
        <v>100</v>
      </c>
      <c r="D11" s="109">
        <v>20</v>
      </c>
      <c r="E11" s="443">
        <v>100</v>
      </c>
      <c r="F11" s="443">
        <v>100</v>
      </c>
      <c r="G11" s="110">
        <f t="shared" si="0"/>
        <v>0</v>
      </c>
      <c r="H11" s="111">
        <f t="shared" si="1"/>
        <v>0</v>
      </c>
    </row>
    <row r="12" spans="1:8" ht="22.5" customHeight="1" x14ac:dyDescent="0.25">
      <c r="A12" s="107" t="s">
        <v>138</v>
      </c>
      <c r="B12" s="108" t="s">
        <v>139</v>
      </c>
      <c r="C12" s="112">
        <v>10000</v>
      </c>
      <c r="D12" s="109">
        <v>10000</v>
      </c>
      <c r="E12" s="112">
        <v>10000</v>
      </c>
      <c r="F12" s="112">
        <v>0</v>
      </c>
      <c r="G12" s="110">
        <f t="shared" si="0"/>
        <v>-10000</v>
      </c>
      <c r="H12" s="111"/>
    </row>
    <row r="13" spans="1:8" ht="22.5" customHeight="1" x14ac:dyDescent="0.3">
      <c r="A13" s="113" t="s">
        <v>83</v>
      </c>
      <c r="B13" s="104" t="s">
        <v>130</v>
      </c>
      <c r="C13" s="114">
        <f t="shared" ref="C13:F13" si="2">SUM(C3:C12)</f>
        <v>69920</v>
      </c>
      <c r="D13" s="114">
        <f t="shared" si="2"/>
        <v>79269.98000000001</v>
      </c>
      <c r="E13" s="114">
        <f t="shared" si="2"/>
        <v>69920</v>
      </c>
      <c r="F13" s="115">
        <f t="shared" si="2"/>
        <v>82109</v>
      </c>
      <c r="G13" s="110">
        <f t="shared" si="0"/>
        <v>12189</v>
      </c>
      <c r="H13" s="111">
        <f>G13/C13</f>
        <v>0.17432780320366131</v>
      </c>
    </row>
    <row r="14" spans="1:8" x14ac:dyDescent="0.2">
      <c r="C14" s="53"/>
      <c r="D14" s="53"/>
    </row>
    <row r="15" spans="1:8" x14ac:dyDescent="0.2">
      <c r="C15" s="53"/>
      <c r="D15" s="53"/>
    </row>
    <row r="16" spans="1:8" ht="25.5" customHeight="1" x14ac:dyDescent="0.3">
      <c r="D16" s="116"/>
    </row>
  </sheetData>
  <pageMargins left="0.75" right="0.75" top="1" bottom="1" header="0.5" footer="0.5"/>
  <pageSetup scale="74" fitToHeight="2" orientation="landscape" r:id="rId1"/>
  <headerFooter alignWithMargins="0">
    <oddFooter>&amp;L&amp;A&amp;C&amp;D &amp;T&amp;R&amp;P 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BD5E1-88DC-447B-A5E0-F72597D87EBB}">
  <sheetPr>
    <pageSetUpPr fitToPage="1"/>
  </sheetPr>
  <dimension ref="A1:L117"/>
  <sheetViews>
    <sheetView zoomScaleNormal="100" workbookViewId="0">
      <selection activeCell="D7" sqref="D7"/>
    </sheetView>
  </sheetViews>
  <sheetFormatPr defaultRowHeight="12.75" x14ac:dyDescent="0.2"/>
  <cols>
    <col min="1" max="1" width="9.85546875" bestFit="1" customWidth="1"/>
    <col min="2" max="2" width="35.28515625" customWidth="1"/>
    <col min="3" max="3" width="11.42578125" style="130" customWidth="1"/>
    <col min="4" max="4" width="14" style="130" customWidth="1"/>
    <col min="5" max="5" width="0.7109375" style="130" hidden="1" customWidth="1"/>
    <col min="6" max="6" width="13.42578125" hidden="1" customWidth="1"/>
    <col min="7" max="7" width="13.42578125" customWidth="1"/>
    <col min="8" max="8" width="13.28515625" style="128" bestFit="1" customWidth="1"/>
    <col min="9" max="9" width="11.5703125" customWidth="1"/>
    <col min="10" max="10" width="10.7109375" customWidth="1"/>
  </cols>
  <sheetData>
    <row r="1" spans="1:12" ht="75" customHeight="1" x14ac:dyDescent="0.2">
      <c r="A1" s="117"/>
      <c r="B1" s="118" t="s">
        <v>140</v>
      </c>
      <c r="C1" s="59" t="s">
        <v>671</v>
      </c>
      <c r="D1" s="59" t="s">
        <v>672</v>
      </c>
      <c r="E1" s="59" t="str">
        <f>'[1]Real Property Appr 2020'!E1</f>
        <v>2019 Unaudited 09/30/2018</v>
      </c>
      <c r="F1" s="119" t="s">
        <v>129</v>
      </c>
      <c r="G1" s="33" t="s">
        <v>673</v>
      </c>
      <c r="H1" s="33" t="s">
        <v>674</v>
      </c>
      <c r="I1" s="33" t="s">
        <v>32</v>
      </c>
      <c r="J1" s="33" t="s">
        <v>33</v>
      </c>
    </row>
    <row r="2" spans="1:12" ht="15.75" x14ac:dyDescent="0.2">
      <c r="A2" s="35" t="s">
        <v>141</v>
      </c>
      <c r="B2" s="36" t="s">
        <v>140</v>
      </c>
      <c r="C2" s="87"/>
      <c r="D2" s="87"/>
      <c r="E2" s="120"/>
      <c r="F2" s="7"/>
      <c r="G2" s="40"/>
      <c r="H2" s="121"/>
      <c r="I2" s="40"/>
      <c r="J2" s="40"/>
    </row>
    <row r="3" spans="1:12" x14ac:dyDescent="0.2">
      <c r="A3" s="42" t="s">
        <v>142</v>
      </c>
      <c r="B3" s="42" t="s">
        <v>143</v>
      </c>
      <c r="C3" s="43">
        <v>20000</v>
      </c>
      <c r="D3" s="43">
        <v>15135</v>
      </c>
      <c r="E3" s="43"/>
      <c r="F3" s="7"/>
      <c r="G3" s="71">
        <v>20000</v>
      </c>
      <c r="H3" s="43">
        <v>15000</v>
      </c>
      <c r="I3" s="11"/>
      <c r="J3" s="69">
        <f>I3/C3</f>
        <v>0</v>
      </c>
    </row>
    <row r="4" spans="1:12" hidden="1" x14ac:dyDescent="0.2">
      <c r="A4" s="122" t="s">
        <v>144</v>
      </c>
      <c r="B4" s="42" t="s">
        <v>145</v>
      </c>
      <c r="C4" s="43"/>
      <c r="D4" s="123"/>
      <c r="E4" s="43"/>
      <c r="F4" s="124"/>
      <c r="G4" s="125"/>
      <c r="H4" s="126"/>
      <c r="I4" s="11"/>
      <c r="J4" s="69" t="e">
        <f>I4/C4</f>
        <v>#DIV/0!</v>
      </c>
    </row>
    <row r="5" spans="1:12" hidden="1" x14ac:dyDescent="0.2">
      <c r="A5" s="122" t="s">
        <v>146</v>
      </c>
      <c r="B5" s="42" t="s">
        <v>147</v>
      </c>
      <c r="C5" s="43"/>
      <c r="D5" s="123"/>
      <c r="E5" s="43"/>
      <c r="F5" s="7"/>
      <c r="G5" s="71"/>
      <c r="H5" s="126"/>
      <c r="I5" s="11"/>
      <c r="J5" s="69" t="e">
        <f>I5/C5</f>
        <v>#DIV/0!</v>
      </c>
    </row>
    <row r="6" spans="1:12" x14ac:dyDescent="0.2">
      <c r="A6" s="42" t="s">
        <v>148</v>
      </c>
      <c r="B6" s="42" t="s">
        <v>149</v>
      </c>
      <c r="C6" s="43"/>
      <c r="D6" s="123">
        <v>7656.35</v>
      </c>
      <c r="E6" s="43"/>
      <c r="F6" s="7"/>
      <c r="G6" s="71"/>
      <c r="H6" s="127">
        <v>15000</v>
      </c>
      <c r="I6" s="11"/>
      <c r="J6" s="69"/>
      <c r="L6" s="27">
        <f>D3-D6</f>
        <v>7478.65</v>
      </c>
    </row>
    <row r="7" spans="1:12" x14ac:dyDescent="0.2">
      <c r="A7" s="42"/>
      <c r="B7" s="42" t="s">
        <v>150</v>
      </c>
      <c r="C7" s="43"/>
      <c r="D7" s="43"/>
      <c r="E7" s="43"/>
      <c r="F7" s="7"/>
      <c r="G7" s="11"/>
      <c r="H7" s="127"/>
      <c r="I7" s="11"/>
      <c r="J7" s="69" t="e">
        <f>I7/C7</f>
        <v>#DIV/0!</v>
      </c>
    </row>
    <row r="8" spans="1:12" ht="15.75" x14ac:dyDescent="0.2">
      <c r="A8" s="35" t="s">
        <v>83</v>
      </c>
      <c r="B8" s="36" t="s">
        <v>140</v>
      </c>
      <c r="C8" s="50">
        <f t="shared" ref="C8:H8" si="0">SUM(C3:C7)</f>
        <v>20000</v>
      </c>
      <c r="D8" s="50">
        <f t="shared" si="0"/>
        <v>22791.35</v>
      </c>
      <c r="E8" s="50">
        <f t="shared" si="0"/>
        <v>0</v>
      </c>
      <c r="F8" s="50">
        <f t="shared" si="0"/>
        <v>0</v>
      </c>
      <c r="G8" s="50">
        <f t="shared" si="0"/>
        <v>20000</v>
      </c>
      <c r="H8" s="50">
        <f t="shared" si="0"/>
        <v>30000</v>
      </c>
      <c r="I8" s="11">
        <f>H8-C8</f>
        <v>10000</v>
      </c>
      <c r="J8" s="69">
        <f>I8/C8</f>
        <v>0.5</v>
      </c>
    </row>
    <row r="9" spans="1:12" x14ac:dyDescent="0.2">
      <c r="C9" s="55"/>
      <c r="D9" s="55"/>
      <c r="E9" s="55"/>
    </row>
    <row r="10" spans="1:12" x14ac:dyDescent="0.2">
      <c r="C10" s="55"/>
      <c r="D10" s="129"/>
      <c r="E10" s="55"/>
    </row>
    <row r="11" spans="1:12" x14ac:dyDescent="0.2">
      <c r="C11"/>
      <c r="D11" s="27"/>
      <c r="E11"/>
    </row>
    <row r="12" spans="1:12" x14ac:dyDescent="0.2">
      <c r="C12"/>
      <c r="D12"/>
      <c r="E12"/>
    </row>
    <row r="13" spans="1:12" x14ac:dyDescent="0.2">
      <c r="C13"/>
      <c r="D13"/>
      <c r="E13"/>
    </row>
    <row r="14" spans="1:12" x14ac:dyDescent="0.2">
      <c r="C14"/>
      <c r="D14"/>
      <c r="E14"/>
    </row>
    <row r="15" spans="1:12" x14ac:dyDescent="0.2">
      <c r="C15"/>
      <c r="D15"/>
      <c r="E15"/>
    </row>
    <row r="16" spans="1:12" x14ac:dyDescent="0.2">
      <c r="C16"/>
      <c r="D16"/>
      <c r="E16"/>
    </row>
    <row r="17" spans="3:5" x14ac:dyDescent="0.2">
      <c r="C17"/>
      <c r="D17"/>
      <c r="E17"/>
    </row>
    <row r="18" spans="3:5" x14ac:dyDescent="0.2">
      <c r="C18"/>
      <c r="D18"/>
      <c r="E18"/>
    </row>
    <row r="19" spans="3:5" x14ac:dyDescent="0.2">
      <c r="C19"/>
      <c r="D19"/>
      <c r="E19"/>
    </row>
    <row r="20" spans="3:5" x14ac:dyDescent="0.2">
      <c r="C20"/>
      <c r="D20"/>
      <c r="E20"/>
    </row>
    <row r="21" spans="3:5" x14ac:dyDescent="0.2">
      <c r="C21"/>
      <c r="D21"/>
      <c r="E21"/>
    </row>
    <row r="22" spans="3:5" x14ac:dyDescent="0.2">
      <c r="C22"/>
      <c r="D22"/>
      <c r="E22"/>
    </row>
    <row r="23" spans="3:5" x14ac:dyDescent="0.2">
      <c r="C23"/>
      <c r="D23"/>
      <c r="E23"/>
    </row>
    <row r="24" spans="3:5" x14ac:dyDescent="0.2">
      <c r="C24"/>
      <c r="D24"/>
      <c r="E24"/>
    </row>
    <row r="25" spans="3:5" x14ac:dyDescent="0.2">
      <c r="C25"/>
      <c r="D25"/>
      <c r="E25"/>
    </row>
    <row r="26" spans="3:5" x14ac:dyDescent="0.2">
      <c r="C26"/>
      <c r="D26"/>
      <c r="E26"/>
    </row>
    <row r="27" spans="3:5" x14ac:dyDescent="0.2">
      <c r="C27"/>
      <c r="D27"/>
      <c r="E27"/>
    </row>
    <row r="28" spans="3:5" x14ac:dyDescent="0.2">
      <c r="C28"/>
      <c r="D28"/>
      <c r="E28"/>
    </row>
    <row r="29" spans="3:5" x14ac:dyDescent="0.2">
      <c r="C29"/>
      <c r="D29"/>
      <c r="E29"/>
    </row>
    <row r="30" spans="3:5" x14ac:dyDescent="0.2">
      <c r="C30"/>
      <c r="D30"/>
      <c r="E30"/>
    </row>
    <row r="31" spans="3:5" x14ac:dyDescent="0.2">
      <c r="C31"/>
      <c r="D31"/>
      <c r="E31"/>
    </row>
    <row r="32" spans="3:5" x14ac:dyDescent="0.2">
      <c r="C32"/>
      <c r="D32"/>
      <c r="E32"/>
    </row>
    <row r="33" spans="3:5" x14ac:dyDescent="0.2">
      <c r="C33"/>
      <c r="D33"/>
      <c r="E33"/>
    </row>
    <row r="34" spans="3:5" x14ac:dyDescent="0.2">
      <c r="C34"/>
      <c r="D34"/>
      <c r="E34"/>
    </row>
    <row r="35" spans="3:5" x14ac:dyDescent="0.2">
      <c r="C35"/>
      <c r="D35"/>
      <c r="E35"/>
    </row>
    <row r="36" spans="3:5" x14ac:dyDescent="0.2">
      <c r="C36"/>
      <c r="D36"/>
      <c r="E36"/>
    </row>
    <row r="37" spans="3:5" x14ac:dyDescent="0.2">
      <c r="C37"/>
      <c r="D37"/>
      <c r="E37"/>
    </row>
    <row r="38" spans="3:5" x14ac:dyDescent="0.2">
      <c r="C38"/>
      <c r="D38"/>
      <c r="E38"/>
    </row>
    <row r="39" spans="3:5" x14ac:dyDescent="0.2">
      <c r="C39"/>
      <c r="D39"/>
      <c r="E39"/>
    </row>
    <row r="40" spans="3:5" x14ac:dyDescent="0.2">
      <c r="C40"/>
      <c r="D40"/>
      <c r="E40"/>
    </row>
    <row r="41" spans="3:5" x14ac:dyDescent="0.2">
      <c r="C41"/>
      <c r="D41"/>
      <c r="E41"/>
    </row>
    <row r="42" spans="3:5" x14ac:dyDescent="0.2">
      <c r="C42"/>
      <c r="D42"/>
      <c r="E42"/>
    </row>
    <row r="43" spans="3:5" x14ac:dyDescent="0.2">
      <c r="C43"/>
      <c r="D43"/>
      <c r="E43"/>
    </row>
    <row r="44" spans="3:5" x14ac:dyDescent="0.2">
      <c r="C44"/>
      <c r="D44"/>
      <c r="E44"/>
    </row>
    <row r="45" spans="3:5" x14ac:dyDescent="0.2">
      <c r="C45"/>
      <c r="D45"/>
      <c r="E45"/>
    </row>
    <row r="46" spans="3:5" x14ac:dyDescent="0.2">
      <c r="C46"/>
      <c r="D46"/>
      <c r="E46"/>
    </row>
    <row r="47" spans="3:5" x14ac:dyDescent="0.2">
      <c r="C47"/>
      <c r="D47"/>
      <c r="E47"/>
    </row>
    <row r="48" spans="3:5" x14ac:dyDescent="0.2">
      <c r="C48"/>
      <c r="D48"/>
      <c r="E48"/>
    </row>
    <row r="49" spans="3:5" x14ac:dyDescent="0.2">
      <c r="C49"/>
      <c r="D49"/>
      <c r="E49"/>
    </row>
    <row r="50" spans="3:5" x14ac:dyDescent="0.2">
      <c r="C50"/>
      <c r="D50"/>
      <c r="E50"/>
    </row>
    <row r="51" spans="3:5" x14ac:dyDescent="0.2">
      <c r="C51"/>
      <c r="D51"/>
      <c r="E51"/>
    </row>
    <row r="52" spans="3:5" x14ac:dyDescent="0.2">
      <c r="C52"/>
      <c r="D52"/>
      <c r="E52"/>
    </row>
    <row r="53" spans="3:5" x14ac:dyDescent="0.2">
      <c r="C53"/>
      <c r="D53"/>
      <c r="E53"/>
    </row>
    <row r="54" spans="3:5" x14ac:dyDescent="0.2">
      <c r="C54"/>
      <c r="D54"/>
      <c r="E54"/>
    </row>
    <row r="55" spans="3:5" x14ac:dyDescent="0.2">
      <c r="C55"/>
      <c r="D55"/>
      <c r="E55"/>
    </row>
    <row r="56" spans="3:5" x14ac:dyDescent="0.2">
      <c r="C56"/>
      <c r="D56"/>
      <c r="E56"/>
    </row>
    <row r="57" spans="3:5" x14ac:dyDescent="0.2">
      <c r="C57"/>
      <c r="D57"/>
      <c r="E57"/>
    </row>
    <row r="58" spans="3:5" x14ac:dyDescent="0.2">
      <c r="C58"/>
      <c r="D58"/>
      <c r="E58"/>
    </row>
    <row r="59" spans="3:5" x14ac:dyDescent="0.2">
      <c r="C59"/>
      <c r="D59"/>
      <c r="E59"/>
    </row>
    <row r="60" spans="3:5" x14ac:dyDescent="0.2">
      <c r="C60"/>
      <c r="D60"/>
      <c r="E60"/>
    </row>
    <row r="61" spans="3:5" x14ac:dyDescent="0.2">
      <c r="C61"/>
      <c r="D61"/>
      <c r="E61"/>
    </row>
    <row r="62" spans="3:5" x14ac:dyDescent="0.2">
      <c r="C62"/>
      <c r="D62"/>
      <c r="E62"/>
    </row>
    <row r="63" spans="3:5" x14ac:dyDescent="0.2">
      <c r="C63"/>
      <c r="D63"/>
      <c r="E63"/>
    </row>
    <row r="64" spans="3:5" x14ac:dyDescent="0.2">
      <c r="C64"/>
      <c r="D64"/>
      <c r="E64"/>
    </row>
    <row r="65" spans="3:5" x14ac:dyDescent="0.2">
      <c r="C65"/>
      <c r="D65"/>
      <c r="E65"/>
    </row>
    <row r="66" spans="3:5" x14ac:dyDescent="0.2">
      <c r="C66"/>
      <c r="D66"/>
      <c r="E66"/>
    </row>
    <row r="67" spans="3:5" x14ac:dyDescent="0.2">
      <c r="C67"/>
      <c r="D67"/>
      <c r="E67"/>
    </row>
    <row r="68" spans="3:5" x14ac:dyDescent="0.2">
      <c r="C68"/>
      <c r="D68"/>
      <c r="E68"/>
    </row>
    <row r="69" spans="3:5" x14ac:dyDescent="0.2">
      <c r="C69"/>
      <c r="D69"/>
      <c r="E69"/>
    </row>
    <row r="70" spans="3:5" x14ac:dyDescent="0.2">
      <c r="C70"/>
      <c r="D70"/>
      <c r="E70"/>
    </row>
    <row r="71" spans="3:5" x14ac:dyDescent="0.2">
      <c r="C71"/>
      <c r="D71"/>
      <c r="E71"/>
    </row>
    <row r="72" spans="3:5" x14ac:dyDescent="0.2">
      <c r="C72"/>
      <c r="D72"/>
      <c r="E72"/>
    </row>
    <row r="73" spans="3:5" x14ac:dyDescent="0.2">
      <c r="C73"/>
      <c r="D73"/>
      <c r="E73"/>
    </row>
    <row r="74" spans="3:5" x14ac:dyDescent="0.2">
      <c r="C74"/>
      <c r="D74"/>
      <c r="E74"/>
    </row>
    <row r="75" spans="3:5" x14ac:dyDescent="0.2">
      <c r="C75"/>
      <c r="D75"/>
      <c r="E75"/>
    </row>
    <row r="76" spans="3:5" x14ac:dyDescent="0.2">
      <c r="C76"/>
      <c r="D76"/>
      <c r="E76"/>
    </row>
    <row r="77" spans="3:5" x14ac:dyDescent="0.2">
      <c r="C77"/>
      <c r="D77"/>
      <c r="E77"/>
    </row>
    <row r="78" spans="3:5" x14ac:dyDescent="0.2">
      <c r="C78"/>
      <c r="D78"/>
      <c r="E78"/>
    </row>
    <row r="79" spans="3:5" x14ac:dyDescent="0.2">
      <c r="C79"/>
      <c r="D79"/>
      <c r="E79"/>
    </row>
    <row r="80" spans="3:5" x14ac:dyDescent="0.2">
      <c r="C80"/>
      <c r="D80"/>
      <c r="E80"/>
    </row>
    <row r="81" spans="3:5" x14ac:dyDescent="0.2">
      <c r="C81"/>
      <c r="D81"/>
      <c r="E81"/>
    </row>
    <row r="82" spans="3:5" x14ac:dyDescent="0.2">
      <c r="C82"/>
      <c r="D82"/>
      <c r="E82"/>
    </row>
    <row r="83" spans="3:5" x14ac:dyDescent="0.2">
      <c r="C83"/>
      <c r="D83"/>
      <c r="E83"/>
    </row>
    <row r="84" spans="3:5" x14ac:dyDescent="0.2">
      <c r="C84"/>
      <c r="D84"/>
      <c r="E84"/>
    </row>
    <row r="85" spans="3:5" x14ac:dyDescent="0.2">
      <c r="C85"/>
      <c r="D85"/>
      <c r="E85"/>
    </row>
    <row r="86" spans="3:5" x14ac:dyDescent="0.2">
      <c r="C86"/>
      <c r="D86"/>
      <c r="E86"/>
    </row>
    <row r="87" spans="3:5" x14ac:dyDescent="0.2">
      <c r="C87"/>
      <c r="D87"/>
      <c r="E87"/>
    </row>
    <row r="88" spans="3:5" x14ac:dyDescent="0.2">
      <c r="C88"/>
      <c r="D88"/>
      <c r="E88"/>
    </row>
    <row r="89" spans="3:5" x14ac:dyDescent="0.2">
      <c r="C89"/>
      <c r="D89"/>
      <c r="E89"/>
    </row>
    <row r="90" spans="3:5" x14ac:dyDescent="0.2">
      <c r="C90"/>
      <c r="D90"/>
      <c r="E90"/>
    </row>
    <row r="91" spans="3:5" x14ac:dyDescent="0.2">
      <c r="C91"/>
      <c r="D91"/>
      <c r="E91"/>
    </row>
    <row r="92" spans="3:5" x14ac:dyDescent="0.2">
      <c r="C92"/>
      <c r="D92"/>
      <c r="E92"/>
    </row>
    <row r="93" spans="3:5" x14ac:dyDescent="0.2">
      <c r="C93"/>
      <c r="D93"/>
      <c r="E93"/>
    </row>
    <row r="94" spans="3:5" x14ac:dyDescent="0.2">
      <c r="C94"/>
      <c r="D94"/>
      <c r="E94"/>
    </row>
    <row r="95" spans="3:5" x14ac:dyDescent="0.2">
      <c r="C95"/>
      <c r="D95"/>
      <c r="E95"/>
    </row>
    <row r="96" spans="3:5" x14ac:dyDescent="0.2">
      <c r="C96"/>
      <c r="D96"/>
      <c r="E96"/>
    </row>
    <row r="97" spans="3:5" x14ac:dyDescent="0.2">
      <c r="C97"/>
      <c r="D97"/>
      <c r="E97"/>
    </row>
    <row r="98" spans="3:5" x14ac:dyDescent="0.2">
      <c r="C98"/>
      <c r="D98"/>
      <c r="E98"/>
    </row>
    <row r="99" spans="3:5" x14ac:dyDescent="0.2">
      <c r="C99"/>
      <c r="D99"/>
      <c r="E99"/>
    </row>
    <row r="100" spans="3:5" x14ac:dyDescent="0.2">
      <c r="C100"/>
      <c r="D100"/>
      <c r="E100"/>
    </row>
    <row r="101" spans="3:5" x14ac:dyDescent="0.2">
      <c r="C101"/>
      <c r="D101"/>
      <c r="E101"/>
    </row>
    <row r="102" spans="3:5" x14ac:dyDescent="0.2">
      <c r="C102"/>
      <c r="D102"/>
      <c r="E102"/>
    </row>
    <row r="103" spans="3:5" x14ac:dyDescent="0.2">
      <c r="C103"/>
      <c r="D103"/>
      <c r="E103"/>
    </row>
    <row r="104" spans="3:5" x14ac:dyDescent="0.2">
      <c r="C104"/>
      <c r="D104"/>
      <c r="E104"/>
    </row>
    <row r="105" spans="3:5" x14ac:dyDescent="0.2">
      <c r="C105"/>
      <c r="D105"/>
      <c r="E105"/>
    </row>
    <row r="106" spans="3:5" x14ac:dyDescent="0.2">
      <c r="C106"/>
      <c r="D106"/>
      <c r="E106"/>
    </row>
    <row r="107" spans="3:5" x14ac:dyDescent="0.2">
      <c r="C107"/>
      <c r="D107"/>
      <c r="E107"/>
    </row>
    <row r="108" spans="3:5" x14ac:dyDescent="0.2">
      <c r="C108"/>
      <c r="D108"/>
      <c r="E108"/>
    </row>
    <row r="109" spans="3:5" x14ac:dyDescent="0.2">
      <c r="C109"/>
      <c r="D109"/>
      <c r="E109"/>
    </row>
    <row r="110" spans="3:5" x14ac:dyDescent="0.2">
      <c r="C110"/>
      <c r="D110"/>
      <c r="E110"/>
    </row>
    <row r="111" spans="3:5" x14ac:dyDescent="0.2">
      <c r="C111"/>
      <c r="D111"/>
      <c r="E111"/>
    </row>
    <row r="112" spans="3:5" x14ac:dyDescent="0.2">
      <c r="C112"/>
      <c r="D112"/>
      <c r="E112"/>
    </row>
    <row r="113" spans="3:5" x14ac:dyDescent="0.2">
      <c r="C113"/>
      <c r="D113"/>
      <c r="E113"/>
    </row>
    <row r="114" spans="3:5" x14ac:dyDescent="0.2">
      <c r="C114"/>
      <c r="D114"/>
      <c r="E114"/>
    </row>
    <row r="115" spans="3:5" x14ac:dyDescent="0.2">
      <c r="C115"/>
      <c r="D115"/>
      <c r="E115"/>
    </row>
    <row r="116" spans="3:5" x14ac:dyDescent="0.2">
      <c r="C116"/>
      <c r="D116"/>
      <c r="E116"/>
    </row>
    <row r="117" spans="3:5" x14ac:dyDescent="0.2">
      <c r="C117"/>
      <c r="D117"/>
      <c r="E117"/>
    </row>
  </sheetData>
  <pageMargins left="0.75" right="0.75" top="1" bottom="1" header="0.5" footer="0.5"/>
  <pageSetup orientation="landscape" r:id="rId1"/>
  <headerFooter alignWithMargins="0">
    <oddFooter>&amp;L&amp;A&amp;C&amp;D &amp;T&amp;R&amp;P of 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6C78B-9B95-4C01-AECB-BCFEFEA04511}">
  <sheetPr>
    <pageSetUpPr fitToPage="1"/>
  </sheetPr>
  <dimension ref="A1:J19"/>
  <sheetViews>
    <sheetView zoomScaleNormal="100" workbookViewId="0">
      <selection activeCell="D16" sqref="D16"/>
    </sheetView>
  </sheetViews>
  <sheetFormatPr defaultRowHeight="12.75" x14ac:dyDescent="0.2"/>
  <cols>
    <col min="1" max="1" width="9.85546875" bestFit="1" customWidth="1"/>
    <col min="2" max="2" width="45.7109375" bestFit="1" customWidth="1"/>
    <col min="3" max="3" width="9.85546875" style="5" bestFit="1" customWidth="1"/>
    <col min="4" max="4" width="13.85546875" style="5" customWidth="1"/>
    <col min="5" max="5" width="9.85546875" style="5" hidden="1" customWidth="1"/>
    <col min="6" max="6" width="23.7109375" hidden="1" customWidth="1"/>
    <col min="7" max="7" width="12.140625" customWidth="1"/>
    <col min="8" max="8" width="13.28515625" style="96" bestFit="1" customWidth="1"/>
    <col min="9" max="9" width="11.28515625" customWidth="1"/>
    <col min="10" max="10" width="10.85546875" customWidth="1"/>
  </cols>
  <sheetData>
    <row r="1" spans="1:10" ht="58.5" customHeight="1" x14ac:dyDescent="0.2">
      <c r="A1" s="131"/>
      <c r="B1" s="132" t="s">
        <v>151</v>
      </c>
      <c r="C1" s="59" t="s">
        <v>671</v>
      </c>
      <c r="D1" s="59" t="s">
        <v>672</v>
      </c>
      <c r="E1" s="59" t="str">
        <f>'[1]Legal 2020'!E1</f>
        <v>2019 Unaudited 09/30/2018</v>
      </c>
      <c r="F1" s="119" t="s">
        <v>129</v>
      </c>
      <c r="G1" s="33" t="s">
        <v>673</v>
      </c>
      <c r="H1" s="33" t="s">
        <v>674</v>
      </c>
      <c r="I1" s="33" t="s">
        <v>32</v>
      </c>
      <c r="J1" s="33" t="s">
        <v>33</v>
      </c>
    </row>
    <row r="2" spans="1:10" ht="14.25" customHeight="1" x14ac:dyDescent="0.2">
      <c r="A2" s="35" t="s">
        <v>152</v>
      </c>
      <c r="B2" s="36" t="s">
        <v>151</v>
      </c>
      <c r="C2" s="133"/>
      <c r="D2" s="133"/>
      <c r="E2" s="133"/>
      <c r="F2" s="7"/>
      <c r="G2" s="121"/>
      <c r="H2" s="134"/>
      <c r="I2" s="40"/>
      <c r="J2" s="40"/>
    </row>
    <row r="3" spans="1:10" x14ac:dyDescent="0.2">
      <c r="A3" s="135" t="s">
        <v>37</v>
      </c>
      <c r="B3" s="42" t="s">
        <v>153</v>
      </c>
      <c r="C3" s="144">
        <v>27500</v>
      </c>
      <c r="D3" s="65">
        <v>26839.11</v>
      </c>
      <c r="E3" s="70"/>
      <c r="F3" s="7"/>
      <c r="G3" s="144">
        <v>27500</v>
      </c>
      <c r="H3" s="144">
        <v>28875</v>
      </c>
      <c r="I3" s="11">
        <f>H3-C3</f>
        <v>1375</v>
      </c>
      <c r="J3" s="69">
        <f>I3/C3</f>
        <v>0.05</v>
      </c>
    </row>
    <row r="4" spans="1:10" ht="13.5" customHeight="1" x14ac:dyDescent="0.2">
      <c r="A4" s="135" t="s">
        <v>154</v>
      </c>
      <c r="B4" s="42" t="s">
        <v>155</v>
      </c>
      <c r="C4" s="144">
        <v>1500</v>
      </c>
      <c r="D4" s="65">
        <v>277.5</v>
      </c>
      <c r="E4" s="65"/>
      <c r="F4" s="9"/>
      <c r="G4" s="144">
        <v>1500</v>
      </c>
      <c r="H4" s="144">
        <v>1500</v>
      </c>
      <c r="I4" s="11">
        <f t="shared" ref="I4:I17" si="0">H4-C4</f>
        <v>0</v>
      </c>
      <c r="J4" s="69">
        <f t="shared" ref="J4:J17" si="1">I4/C4</f>
        <v>0</v>
      </c>
    </row>
    <row r="5" spans="1:10" ht="15" hidden="1" customHeight="1" x14ac:dyDescent="0.2">
      <c r="A5" s="135" t="s">
        <v>156</v>
      </c>
      <c r="B5" s="42" t="s">
        <v>157</v>
      </c>
      <c r="C5" s="144"/>
      <c r="D5" s="65"/>
      <c r="E5" s="65"/>
      <c r="F5" s="9"/>
      <c r="G5" s="144"/>
      <c r="H5" s="144"/>
      <c r="I5" s="11">
        <f t="shared" si="0"/>
        <v>0</v>
      </c>
      <c r="J5" s="69" t="e">
        <f t="shared" si="1"/>
        <v>#DIV/0!</v>
      </c>
    </row>
    <row r="6" spans="1:10" ht="12.75" hidden="1" customHeight="1" x14ac:dyDescent="0.2">
      <c r="A6" s="135" t="s">
        <v>158</v>
      </c>
      <c r="B6" s="42" t="s">
        <v>159</v>
      </c>
      <c r="C6" s="144"/>
      <c r="D6" s="65"/>
      <c r="E6" s="65"/>
      <c r="F6" s="7"/>
      <c r="G6" s="144"/>
      <c r="H6" s="144"/>
      <c r="I6" s="11">
        <f t="shared" si="0"/>
        <v>0</v>
      </c>
      <c r="J6" s="69" t="e">
        <f t="shared" si="1"/>
        <v>#DIV/0!</v>
      </c>
    </row>
    <row r="7" spans="1:10" ht="13.5" customHeight="1" x14ac:dyDescent="0.2">
      <c r="A7" s="135" t="s">
        <v>43</v>
      </c>
      <c r="B7" s="42" t="s">
        <v>655</v>
      </c>
      <c r="C7" s="144">
        <v>2103</v>
      </c>
      <c r="D7" s="65">
        <v>1984.02</v>
      </c>
      <c r="E7" s="70"/>
      <c r="F7" s="7"/>
      <c r="G7" s="144">
        <v>2103</v>
      </c>
      <c r="H7" s="144">
        <f>H3*0.0765</f>
        <v>2208.9375</v>
      </c>
      <c r="I7" s="11">
        <f t="shared" si="0"/>
        <v>105.9375</v>
      </c>
      <c r="J7" s="69">
        <f t="shared" si="1"/>
        <v>5.0374465049928673E-2</v>
      </c>
    </row>
    <row r="8" spans="1:10" ht="13.5" customHeight="1" x14ac:dyDescent="0.2">
      <c r="A8" s="135"/>
      <c r="B8" s="42" t="s">
        <v>662</v>
      </c>
      <c r="C8" s="144">
        <v>3729</v>
      </c>
      <c r="D8" s="65">
        <v>2841.02</v>
      </c>
      <c r="E8" s="70"/>
      <c r="F8" s="7"/>
      <c r="G8" s="144">
        <v>3729</v>
      </c>
      <c r="H8" s="144">
        <f>H3*0.1353</f>
        <v>3906.7874999999999</v>
      </c>
      <c r="I8" s="11">
        <f t="shared" si="0"/>
        <v>177.78749999999991</v>
      </c>
      <c r="J8" s="69">
        <f>I8/C8</f>
        <v>4.7676991150442452E-2</v>
      </c>
    </row>
    <row r="9" spans="1:10" x14ac:dyDescent="0.2">
      <c r="A9" s="135" t="s">
        <v>142</v>
      </c>
      <c r="B9" s="42" t="s">
        <v>160</v>
      </c>
      <c r="C9" s="144">
        <v>2103</v>
      </c>
      <c r="D9" s="65"/>
      <c r="E9" s="65"/>
      <c r="F9" s="7"/>
      <c r="G9" s="144">
        <v>2103</v>
      </c>
      <c r="H9" s="144">
        <v>2000</v>
      </c>
      <c r="I9" s="11">
        <f t="shared" si="0"/>
        <v>-103</v>
      </c>
      <c r="J9" s="69">
        <f t="shared" si="1"/>
        <v>-4.8977650974797907E-2</v>
      </c>
    </row>
    <row r="10" spans="1:10" x14ac:dyDescent="0.2">
      <c r="A10" s="135" t="s">
        <v>47</v>
      </c>
      <c r="B10" s="42" t="s">
        <v>48</v>
      </c>
      <c r="C10" s="144">
        <v>400</v>
      </c>
      <c r="D10" s="65">
        <v>534</v>
      </c>
      <c r="E10" s="65"/>
      <c r="F10" s="9"/>
      <c r="G10" s="144">
        <v>400</v>
      </c>
      <c r="H10" s="144">
        <v>500</v>
      </c>
      <c r="I10" s="11">
        <f t="shared" si="0"/>
        <v>100</v>
      </c>
      <c r="J10" s="69">
        <f t="shared" si="1"/>
        <v>0.25</v>
      </c>
    </row>
    <row r="11" spans="1:10" x14ac:dyDescent="0.2">
      <c r="A11" s="135" t="s">
        <v>161</v>
      </c>
      <c r="B11" s="42" t="s">
        <v>162</v>
      </c>
      <c r="C11" s="144">
        <v>1200</v>
      </c>
      <c r="D11" s="65">
        <v>120</v>
      </c>
      <c r="E11" s="65"/>
      <c r="F11" s="28"/>
      <c r="G11" s="144">
        <v>1200</v>
      </c>
      <c r="H11" s="144">
        <v>200</v>
      </c>
      <c r="I11" s="11">
        <f t="shared" si="0"/>
        <v>-1000</v>
      </c>
      <c r="J11" s="69">
        <f t="shared" si="1"/>
        <v>-0.83333333333333337</v>
      </c>
    </row>
    <row r="12" spans="1:10" x14ac:dyDescent="0.2">
      <c r="A12" s="135" t="s">
        <v>49</v>
      </c>
      <c r="B12" s="42" t="s">
        <v>50</v>
      </c>
      <c r="C12" s="144">
        <v>1008</v>
      </c>
      <c r="D12" s="65">
        <v>949.65</v>
      </c>
      <c r="E12" s="65"/>
      <c r="F12" s="7"/>
      <c r="G12" s="144">
        <v>1008</v>
      </c>
      <c r="H12" s="144">
        <v>1000</v>
      </c>
      <c r="I12" s="11">
        <f t="shared" si="0"/>
        <v>-8</v>
      </c>
      <c r="J12" s="69">
        <f t="shared" si="1"/>
        <v>-7.9365079365079361E-3</v>
      </c>
    </row>
    <row r="13" spans="1:10" x14ac:dyDescent="0.2">
      <c r="A13" s="135" t="s">
        <v>100</v>
      </c>
      <c r="B13" s="42" t="s">
        <v>122</v>
      </c>
      <c r="C13" s="144">
        <v>1000</v>
      </c>
      <c r="D13" s="65">
        <v>699.98</v>
      </c>
      <c r="E13" s="65"/>
      <c r="F13" s="9"/>
      <c r="G13" s="144">
        <v>1000</v>
      </c>
      <c r="H13" s="144">
        <v>1000</v>
      </c>
      <c r="I13" s="11">
        <f t="shared" si="0"/>
        <v>0</v>
      </c>
      <c r="J13" s="69">
        <f t="shared" si="1"/>
        <v>0</v>
      </c>
    </row>
    <row r="14" spans="1:10" x14ac:dyDescent="0.2">
      <c r="A14" s="135" t="s">
        <v>125</v>
      </c>
      <c r="B14" s="42" t="s">
        <v>126</v>
      </c>
      <c r="C14" s="144">
        <v>250</v>
      </c>
      <c r="D14" s="65">
        <v>660.42</v>
      </c>
      <c r="E14" s="65"/>
      <c r="F14" s="7"/>
      <c r="G14" s="144">
        <v>250</v>
      </c>
      <c r="H14" s="144">
        <v>300</v>
      </c>
      <c r="I14" s="11">
        <f t="shared" si="0"/>
        <v>50</v>
      </c>
      <c r="J14" s="69">
        <f t="shared" si="1"/>
        <v>0.2</v>
      </c>
    </row>
    <row r="15" spans="1:10" x14ac:dyDescent="0.2">
      <c r="A15" s="135" t="s">
        <v>69</v>
      </c>
      <c r="B15" s="73" t="s">
        <v>70</v>
      </c>
      <c r="C15" s="65">
        <v>1100</v>
      </c>
      <c r="D15" s="65">
        <v>1758.66</v>
      </c>
      <c r="E15" s="65"/>
      <c r="F15" s="9"/>
      <c r="G15" s="65">
        <v>1100</v>
      </c>
      <c r="H15" s="65">
        <v>1100</v>
      </c>
      <c r="I15" s="11">
        <f t="shared" si="0"/>
        <v>0</v>
      </c>
      <c r="J15" s="69">
        <f t="shared" si="1"/>
        <v>0</v>
      </c>
    </row>
    <row r="16" spans="1:10" x14ac:dyDescent="0.2">
      <c r="A16" s="135" t="s">
        <v>163</v>
      </c>
      <c r="B16" s="73" t="s">
        <v>164</v>
      </c>
      <c r="C16" s="65"/>
      <c r="D16" s="65"/>
      <c r="E16" s="65"/>
      <c r="F16" s="7"/>
      <c r="G16" s="65"/>
      <c r="H16" s="43">
        <v>4000</v>
      </c>
      <c r="I16" s="11">
        <f t="shared" si="0"/>
        <v>4000</v>
      </c>
      <c r="J16" s="69"/>
    </row>
    <row r="17" spans="1:10" ht="15.75" x14ac:dyDescent="0.25">
      <c r="A17" s="35" t="s">
        <v>83</v>
      </c>
      <c r="B17" s="36" t="s">
        <v>151</v>
      </c>
      <c r="C17" s="74">
        <f>SUM(C3:C16)</f>
        <v>41893</v>
      </c>
      <c r="D17" s="74">
        <f>SUM(D3:D16)</f>
        <v>36664.360000000008</v>
      </c>
      <c r="E17" s="74">
        <f>SUM(E3:E16)</f>
        <v>0</v>
      </c>
      <c r="F17" s="7"/>
      <c r="G17" s="137">
        <f>SUM(G3:G16)</f>
        <v>41893</v>
      </c>
      <c r="H17" s="138">
        <f>SUM(H3:H16)</f>
        <v>46590.724999999999</v>
      </c>
      <c r="I17" s="11">
        <f t="shared" si="0"/>
        <v>4697.7249999999985</v>
      </c>
      <c r="J17" s="69">
        <f t="shared" si="1"/>
        <v>0.11213627575012529</v>
      </c>
    </row>
    <row r="18" spans="1:10" x14ac:dyDescent="0.2">
      <c r="H18" s="465"/>
    </row>
    <row r="19" spans="1:10" x14ac:dyDescent="0.2">
      <c r="D19" s="80"/>
      <c r="H19" s="139"/>
    </row>
  </sheetData>
  <pageMargins left="0.75" right="0.75" top="1" bottom="1" header="0.5" footer="0.5"/>
  <pageSetup scale="97" orientation="landscape" r:id="rId1"/>
  <headerFooter alignWithMargins="0">
    <oddHeader>&amp;C&amp;8Planning &amp; Zoning</oddHeader>
    <oddFooter>&amp;C&amp;D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C5D6C-5009-4E8F-85BA-BD80B4951C57}">
  <sheetPr>
    <pageSetUpPr fitToPage="1"/>
  </sheetPr>
  <dimension ref="A1:J25"/>
  <sheetViews>
    <sheetView zoomScaleNormal="100" workbookViewId="0">
      <selection activeCell="D19" sqref="D19"/>
    </sheetView>
  </sheetViews>
  <sheetFormatPr defaultRowHeight="12.75" x14ac:dyDescent="0.2"/>
  <cols>
    <col min="1" max="1" width="10.42578125" customWidth="1"/>
    <col min="2" max="2" width="50.28515625" customWidth="1"/>
    <col min="3" max="4" width="16.85546875" style="5" customWidth="1"/>
    <col min="5" max="5" width="16.85546875" style="96" hidden="1" customWidth="1"/>
    <col min="6" max="6" width="14" hidden="1" customWidth="1"/>
    <col min="7" max="7" width="12.42578125" customWidth="1"/>
    <col min="8" max="8" width="13.28515625" style="96" bestFit="1" customWidth="1"/>
    <col min="9" max="9" width="11.5703125" customWidth="1"/>
    <col min="10" max="10" width="10.28515625" customWidth="1"/>
  </cols>
  <sheetData>
    <row r="1" spans="1:10" ht="47.25" x14ac:dyDescent="0.2">
      <c r="A1" s="57"/>
      <c r="B1" s="140" t="s">
        <v>165</v>
      </c>
      <c r="C1" s="59" t="s">
        <v>671</v>
      </c>
      <c r="D1" s="59" t="s">
        <v>672</v>
      </c>
      <c r="E1" s="141" t="str">
        <f>'[1]Planning Zoning 2020'!E1</f>
        <v>2019 Unaudited 09/30/2018</v>
      </c>
      <c r="F1" s="119" t="s">
        <v>166</v>
      </c>
      <c r="G1" s="33" t="s">
        <v>673</v>
      </c>
      <c r="H1" s="33" t="s">
        <v>674</v>
      </c>
      <c r="I1" s="33" t="s">
        <v>32</v>
      </c>
      <c r="J1" s="33" t="s">
        <v>33</v>
      </c>
    </row>
    <row r="2" spans="1:10" ht="15.75" x14ac:dyDescent="0.2">
      <c r="A2" s="142" t="s">
        <v>167</v>
      </c>
      <c r="B2" s="36" t="s">
        <v>168</v>
      </c>
      <c r="C2" s="133"/>
      <c r="D2" s="133"/>
      <c r="E2" s="143"/>
      <c r="F2" s="7"/>
      <c r="G2" s="40"/>
      <c r="H2" s="134"/>
      <c r="I2" s="40"/>
      <c r="J2" s="40"/>
    </row>
    <row r="3" spans="1:10" hidden="1" x14ac:dyDescent="0.2">
      <c r="A3" s="72" t="s">
        <v>36</v>
      </c>
      <c r="B3" s="42" t="s">
        <v>169</v>
      </c>
      <c r="C3" s="144"/>
      <c r="D3" s="65"/>
      <c r="E3" s="65"/>
      <c r="F3" s="65"/>
      <c r="G3" s="144"/>
      <c r="H3" s="440"/>
      <c r="I3" s="11">
        <f>H3-C3</f>
        <v>0</v>
      </c>
      <c r="J3" s="69" t="e">
        <f>I3/C3</f>
        <v>#DIV/0!</v>
      </c>
    </row>
    <row r="4" spans="1:10" x14ac:dyDescent="0.2">
      <c r="A4" s="41" t="s">
        <v>37</v>
      </c>
      <c r="B4" s="42" t="s">
        <v>170</v>
      </c>
      <c r="C4" s="437">
        <v>0</v>
      </c>
      <c r="D4" s="65">
        <v>423.04</v>
      </c>
      <c r="E4" s="65"/>
      <c r="F4" s="65"/>
      <c r="G4" s="65"/>
      <c r="H4" s="437"/>
      <c r="I4" s="11">
        <f t="shared" ref="I4:I21" si="0">H4-C4</f>
        <v>0</v>
      </c>
      <c r="J4" s="69" t="e">
        <f t="shared" ref="J4:J21" si="1">I4/C4</f>
        <v>#DIV/0!</v>
      </c>
    </row>
    <row r="5" spans="1:10" x14ac:dyDescent="0.2">
      <c r="A5" s="41" t="s">
        <v>43</v>
      </c>
      <c r="B5" s="42" t="s">
        <v>44</v>
      </c>
      <c r="C5" s="438">
        <v>0</v>
      </c>
      <c r="D5" s="65">
        <v>31.18</v>
      </c>
      <c r="E5" s="65"/>
      <c r="F5" s="65"/>
      <c r="G5" s="65"/>
      <c r="H5" s="438"/>
      <c r="I5" s="11">
        <f t="shared" si="0"/>
        <v>0</v>
      </c>
      <c r="J5" s="69" t="e">
        <f t="shared" si="1"/>
        <v>#DIV/0!</v>
      </c>
    </row>
    <row r="6" spans="1:10" hidden="1" x14ac:dyDescent="0.2">
      <c r="A6" s="41" t="s">
        <v>171</v>
      </c>
      <c r="B6" s="42" t="s">
        <v>172</v>
      </c>
      <c r="C6" s="440"/>
      <c r="D6" s="65"/>
      <c r="E6" s="43"/>
      <c r="F6" s="7"/>
      <c r="G6" s="65"/>
      <c r="H6" s="440"/>
      <c r="I6" s="11">
        <f t="shared" si="0"/>
        <v>0</v>
      </c>
      <c r="J6" s="69" t="e">
        <f t="shared" si="1"/>
        <v>#DIV/0!</v>
      </c>
    </row>
    <row r="7" spans="1:10" hidden="1" x14ac:dyDescent="0.2">
      <c r="A7" s="41" t="s">
        <v>161</v>
      </c>
      <c r="B7" s="42" t="s">
        <v>173</v>
      </c>
      <c r="C7" s="440"/>
      <c r="D7" s="65"/>
      <c r="E7" s="43"/>
      <c r="F7" s="7"/>
      <c r="G7" s="65"/>
      <c r="H7" s="440"/>
      <c r="I7" s="11">
        <f t="shared" si="0"/>
        <v>0</v>
      </c>
      <c r="J7" s="69" t="e">
        <f t="shared" si="1"/>
        <v>#DIV/0!</v>
      </c>
    </row>
    <row r="8" spans="1:10" hidden="1" x14ac:dyDescent="0.2">
      <c r="A8" s="41"/>
      <c r="B8" s="42" t="s">
        <v>174</v>
      </c>
      <c r="C8" s="442"/>
      <c r="D8" s="65"/>
      <c r="E8" s="43"/>
      <c r="F8" s="7"/>
      <c r="G8" s="65"/>
      <c r="H8" s="442"/>
      <c r="I8" s="11">
        <f t="shared" si="0"/>
        <v>0</v>
      </c>
      <c r="J8" s="69" t="e">
        <f t="shared" si="1"/>
        <v>#DIV/0!</v>
      </c>
    </row>
    <row r="9" spans="1:10" ht="12.75" hidden="1" customHeight="1" x14ac:dyDescent="0.2">
      <c r="A9" s="41" t="s">
        <v>175</v>
      </c>
      <c r="B9" s="42" t="s">
        <v>176</v>
      </c>
      <c r="C9" s="438"/>
      <c r="D9" s="65"/>
      <c r="E9" s="43"/>
      <c r="F9" s="7"/>
      <c r="G9" s="65"/>
      <c r="H9" s="438"/>
      <c r="I9" s="11">
        <f t="shared" si="0"/>
        <v>0</v>
      </c>
      <c r="J9" s="69" t="e">
        <f t="shared" si="1"/>
        <v>#DIV/0!</v>
      </c>
    </row>
    <row r="10" spans="1:10" hidden="1" x14ac:dyDescent="0.2">
      <c r="A10" s="41"/>
      <c r="B10" s="42" t="s">
        <v>177</v>
      </c>
      <c r="C10" s="438"/>
      <c r="D10" s="65"/>
      <c r="E10" s="43"/>
      <c r="F10" s="7"/>
      <c r="G10" s="65"/>
      <c r="H10" s="438"/>
      <c r="I10" s="11"/>
      <c r="J10" s="69"/>
    </row>
    <row r="11" spans="1:10" hidden="1" x14ac:dyDescent="0.2">
      <c r="A11" s="41" t="s">
        <v>49</v>
      </c>
      <c r="B11" s="42" t="s">
        <v>660</v>
      </c>
      <c r="C11" s="438"/>
      <c r="D11" s="65"/>
      <c r="E11" s="43"/>
      <c r="F11" s="7"/>
      <c r="G11" s="65"/>
      <c r="H11" s="438"/>
      <c r="I11" s="11"/>
      <c r="J11" s="69"/>
    </row>
    <row r="12" spans="1:10" x14ac:dyDescent="0.2">
      <c r="A12" s="41" t="s">
        <v>178</v>
      </c>
      <c r="B12" s="42" t="s">
        <v>179</v>
      </c>
      <c r="C12" s="438">
        <v>1500</v>
      </c>
      <c r="D12" s="65">
        <v>552</v>
      </c>
      <c r="E12" s="43"/>
      <c r="F12" s="124"/>
      <c r="G12" s="65">
        <v>1500</v>
      </c>
      <c r="H12" s="438">
        <v>1500</v>
      </c>
      <c r="I12" s="11">
        <f t="shared" si="0"/>
        <v>0</v>
      </c>
      <c r="J12" s="69">
        <f t="shared" si="1"/>
        <v>0</v>
      </c>
    </row>
    <row r="13" spans="1:10" x14ac:dyDescent="0.2">
      <c r="A13" s="41" t="s">
        <v>180</v>
      </c>
      <c r="B13" s="42" t="s">
        <v>181</v>
      </c>
      <c r="C13" s="437">
        <v>10250</v>
      </c>
      <c r="D13" s="65">
        <v>7741.99</v>
      </c>
      <c r="E13" s="43"/>
      <c r="F13" s="7"/>
      <c r="G13" s="65">
        <v>10250</v>
      </c>
      <c r="H13" s="437">
        <v>10000</v>
      </c>
      <c r="I13" s="11">
        <f t="shared" si="0"/>
        <v>-250</v>
      </c>
      <c r="J13" s="69">
        <f t="shared" si="1"/>
        <v>-2.4390243902439025E-2</v>
      </c>
    </row>
    <row r="14" spans="1:10" x14ac:dyDescent="0.2">
      <c r="A14" s="41" t="s">
        <v>182</v>
      </c>
      <c r="B14" s="42" t="s">
        <v>183</v>
      </c>
      <c r="C14" s="437">
        <v>16000</v>
      </c>
      <c r="D14" s="65">
        <v>14489.66</v>
      </c>
      <c r="E14" s="43"/>
      <c r="F14" s="124"/>
      <c r="G14" s="65">
        <v>16000</v>
      </c>
      <c r="H14" s="437">
        <v>15000</v>
      </c>
      <c r="I14" s="11">
        <f t="shared" si="0"/>
        <v>-1000</v>
      </c>
      <c r="J14" s="69">
        <f t="shared" si="1"/>
        <v>-6.25E-2</v>
      </c>
    </row>
    <row r="15" spans="1:10" s="18" customFormat="1" x14ac:dyDescent="0.2">
      <c r="A15" s="146" t="s">
        <v>184</v>
      </c>
      <c r="B15" s="147" t="s">
        <v>185</v>
      </c>
      <c r="C15" s="438">
        <v>80000</v>
      </c>
      <c r="D15" s="144">
        <v>70055.5</v>
      </c>
      <c r="E15" s="46"/>
      <c r="F15" s="148"/>
      <c r="G15" s="144">
        <v>80000</v>
      </c>
      <c r="H15" s="438">
        <v>40000</v>
      </c>
      <c r="I15" s="11">
        <f t="shared" si="0"/>
        <v>-40000</v>
      </c>
      <c r="J15" s="69">
        <f t="shared" si="1"/>
        <v>-0.5</v>
      </c>
    </row>
    <row r="16" spans="1:10" x14ac:dyDescent="0.2">
      <c r="A16" s="41" t="s">
        <v>53</v>
      </c>
      <c r="B16" s="42" t="s">
        <v>186</v>
      </c>
      <c r="C16" s="437">
        <v>8000</v>
      </c>
      <c r="D16" s="144">
        <v>5190</v>
      </c>
      <c r="E16" s="46"/>
      <c r="F16" s="148"/>
      <c r="G16" s="144">
        <v>8000</v>
      </c>
      <c r="H16" s="437">
        <v>8000</v>
      </c>
      <c r="I16" s="11">
        <f t="shared" si="0"/>
        <v>0</v>
      </c>
      <c r="J16" s="69">
        <f t="shared" si="1"/>
        <v>0</v>
      </c>
    </row>
    <row r="17" spans="1:10" x14ac:dyDescent="0.2">
      <c r="A17" s="41" t="s">
        <v>125</v>
      </c>
      <c r="B17" s="42" t="s">
        <v>126</v>
      </c>
      <c r="C17" s="438">
        <v>6000</v>
      </c>
      <c r="D17" s="65">
        <v>7561.08</v>
      </c>
      <c r="E17" s="43"/>
      <c r="F17" s="7"/>
      <c r="G17" s="65">
        <v>6000</v>
      </c>
      <c r="H17" s="438">
        <v>7000</v>
      </c>
      <c r="I17" s="11">
        <f t="shared" si="0"/>
        <v>1000</v>
      </c>
      <c r="J17" s="69">
        <f t="shared" si="1"/>
        <v>0.16666666666666666</v>
      </c>
    </row>
    <row r="18" spans="1:10" x14ac:dyDescent="0.2">
      <c r="A18" s="41" t="s">
        <v>187</v>
      </c>
      <c r="B18" s="42" t="s">
        <v>188</v>
      </c>
      <c r="C18" s="437">
        <v>2000</v>
      </c>
      <c r="D18" s="65">
        <v>817.83</v>
      </c>
      <c r="E18" s="43"/>
      <c r="F18" s="7"/>
      <c r="G18" s="65">
        <v>2000</v>
      </c>
      <c r="H18" s="437">
        <v>2000</v>
      </c>
      <c r="I18" s="11">
        <f t="shared" si="0"/>
        <v>0</v>
      </c>
      <c r="J18" s="69">
        <f t="shared" si="1"/>
        <v>0</v>
      </c>
    </row>
    <row r="19" spans="1:10" x14ac:dyDescent="0.2">
      <c r="A19" s="41" t="s">
        <v>71</v>
      </c>
      <c r="B19" s="42" t="s">
        <v>189</v>
      </c>
      <c r="C19" s="438"/>
      <c r="D19" s="65"/>
      <c r="E19" s="43"/>
      <c r="F19" s="124"/>
      <c r="G19" s="65"/>
      <c r="H19" s="438"/>
      <c r="I19" s="11">
        <f t="shared" si="0"/>
        <v>0</v>
      </c>
      <c r="J19" s="69"/>
    </row>
    <row r="20" spans="1:10" x14ac:dyDescent="0.2">
      <c r="A20" s="41"/>
      <c r="B20" s="42" t="s">
        <v>190</v>
      </c>
      <c r="C20" s="438">
        <v>5000</v>
      </c>
      <c r="D20" s="65">
        <v>11809.5</v>
      </c>
      <c r="E20" s="43"/>
      <c r="F20" s="124"/>
      <c r="G20" s="65"/>
      <c r="H20" s="438"/>
      <c r="I20" s="11">
        <f t="shared" si="0"/>
        <v>-5000</v>
      </c>
      <c r="J20" s="69"/>
    </row>
    <row r="21" spans="1:10" ht="15.75" x14ac:dyDescent="0.25">
      <c r="A21" s="142" t="s">
        <v>83</v>
      </c>
      <c r="B21" s="36" t="s">
        <v>168</v>
      </c>
      <c r="C21" s="74">
        <f>SUM(C3:C20)</f>
        <v>128750</v>
      </c>
      <c r="D21" s="74">
        <f>SUM(D3:D20)</f>
        <v>118671.78</v>
      </c>
      <c r="E21" s="50">
        <f>SUM(E3:E19)</f>
        <v>0</v>
      </c>
      <c r="F21" s="7"/>
      <c r="G21" s="149">
        <f>SUM(G3:G20)</f>
        <v>123750</v>
      </c>
      <c r="H21" s="150">
        <f>SUM(H3:H20)</f>
        <v>83500</v>
      </c>
      <c r="I21" s="11">
        <f t="shared" si="0"/>
        <v>-45250</v>
      </c>
      <c r="J21" s="69">
        <f t="shared" si="1"/>
        <v>-0.35145631067961164</v>
      </c>
    </row>
    <row r="22" spans="1:10" x14ac:dyDescent="0.2">
      <c r="B22" s="52"/>
      <c r="C22" s="76"/>
      <c r="D22" s="76"/>
      <c r="E22" s="151"/>
      <c r="I22" s="152"/>
    </row>
    <row r="23" spans="1:10" x14ac:dyDescent="0.2">
      <c r="C23" s="78"/>
      <c r="D23" s="153"/>
      <c r="E23" s="79"/>
    </row>
    <row r="25" spans="1:10" x14ac:dyDescent="0.2">
      <c r="H25" s="139"/>
    </row>
  </sheetData>
  <pageMargins left="0.75" right="0.75" top="1" bottom="1" header="0.5" footer="0.5"/>
  <pageSetup scale="87" fitToHeight="0" orientation="landscape" r:id="rId1"/>
  <headerFooter alignWithMargins="0">
    <oddHeader>&amp;L&amp;Z&amp;F &amp;F</oddHeader>
    <oddFooter>&amp;L&amp;A&amp;C&amp;D &amp;T&amp;R&amp;P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w D A A B Q S w M E F A A C A A g A z n s 6 V W / 8 c y u k A A A A 9 g A A A B I A H A B D b 2 5 m a W c v U G F j a 2 F n Z S 5 4 b W w g o h g A K K A U A A A A A A A A A A A A A A A A A A A A A A A A A A A A h Y 9 B D o I w F E S v Q r q n L Z g Y J J + y c C u J C d G 4 J a V C I 3 w M L Z a 7 u f B I X k G M o u 5 c z p u 3 m L l f b 5 C O b e N d V G 9 0 h w k J K C e e Q t m V G q u E D P b o R y Q V s C 3 k q a i U N 8 l o 4 t G U C a m t P c e M O e e o W 9 C u r 1 j I e c A O 2 S a X t W o L 8 p H 1 f 9 n X a G y B U h E B + 9 c Y E d K A R 3 Q V L S k H N k P I N H 6 F c N r 7 b H 8 g r I f G D r 0 S C v 1 d D m y O w N 4 f x A N Q S w M E F A A C A A g A z n s 6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5 7 O l U o B l j L t g A A A E E B A A A T A B w A R m 9 y b X V s Y X M v U 2 V j d G l v b j E u b S C i G A A o o B Q A A A A A A A A A A A A A A A A A A A A A A A A A A A B 1 j b 0 K g z A U h X f B d w j p o i C C s z h J 1 y 5 a O o h D T G + r q L m S R L C I 7 9 7 E Q M G C d 7 l w f r 6 j g O s O B S n c T 1 L f 8 z 3 V M g l P U r J m g I R k Z A D t e 8 R c g b P k Y J T r w m G I 8 1 l K E P q B s m 8 Q + y B c q x s b I a O u S e u t y l F o E 6 k j B 7 j Q v G X i b e G f C a g h 7 d G 4 l E y o F 8 o x x 2 E e h T V V 4 N a i d a V O T W h E t H G I h k V v W / h j 3 q c J J G f K Y o 1 1 i l X B 3 / 6 R b b v x z j r u + F 4 n z q b S L 1 B L A Q I t A B Q A A g A I A M 5 7 O l V v / H M r p A A A A P Y A A A A S A A A A A A A A A A A A A A A A A A A A A A B D b 2 5 m a W c v U G F j a 2 F n Z S 5 4 b W x Q S w E C L Q A U A A I A C A D O e z p V D 8 r p q 6 Q A A A D p A A A A E w A A A A A A A A A A A A A A A A D w A A A A W 0 N v b n R l b n R f V H l w Z X N d L n h t b F B L A Q I t A B Q A A g A I A M 5 7 O l U o B l j L t g A A A E E B A A A T A A A A A A A A A A A A A A A A A O E B A A B G b 3 J t d W x h c y 9 T Z W N 0 a W 9 u M S 5 t U E s F B g A A A A A D A A M A w g A A A O Q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l E I A A A A A A A A L w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g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Z U M T k 6 M j k 6 M T Q u M D Q y O T Q 4 M F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V c H B l c m N h c 2 V k J T I w V G V 4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7 1 + k u s a W t Q J h b 5 o O b j Z e s A A A A A A I A A A A A A A N m A A D A A A A A E A A A A H Q G O x k B a x H 3 B W t Y t q Z c o H k A A A A A B I A A A K A A A A A Q A A A A x q 3 h 5 J p k d n / 3 y 0 R x x w L H D 1 A A A A C l m m S H B o 8 7 6 K X w y u q 6 R E k j d W t v O C J S 1 F 6 o 4 / D R z m A x O j 7 N 8 S 1 V / J H z V h h m B 2 0 Y e U C o g U i I G v Q a v r 5 u y 6 F 3 3 D H 5 4 h T / O d 9 p r B y A b I o M / W g h t R Q A A A C + z s W x 5 4 Y a I 9 F m + 5 v + 5 5 o i P O 6 2 U w = = < / D a t a M a s h u p > 
</file>

<file path=customXml/itemProps1.xml><?xml version="1.0" encoding="utf-8"?>
<ds:datastoreItem xmlns:ds="http://schemas.openxmlformats.org/officeDocument/2006/customXml" ds:itemID="{C204639C-42F4-47A1-A39E-D5E8879FE73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43</vt:i4>
      </vt:variant>
    </vt:vector>
  </HeadingPairs>
  <TitlesOfParts>
    <vt:vector size="70" baseType="lpstr">
      <vt:lpstr>2024 Budget</vt:lpstr>
      <vt:lpstr>2024 Budget Summary</vt:lpstr>
      <vt:lpstr>Executive </vt:lpstr>
      <vt:lpstr>Town Clerk </vt:lpstr>
      <vt:lpstr>Finance-Tax Collecting </vt:lpstr>
      <vt:lpstr>Real Property Appr</vt:lpstr>
      <vt:lpstr>Legal</vt:lpstr>
      <vt:lpstr>Planning Zoning </vt:lpstr>
      <vt:lpstr>General Buildings</vt:lpstr>
      <vt:lpstr>Cemeteries </vt:lpstr>
      <vt:lpstr>Adv-Reg-Prop.Liab-Oth Gov </vt:lpstr>
      <vt:lpstr>Police </vt:lpstr>
      <vt:lpstr>Fire </vt:lpstr>
      <vt:lpstr>Dispatch-BLD INSPECTION </vt:lpstr>
      <vt:lpstr>Hwy </vt:lpstr>
      <vt:lpstr> St Lighting</vt:lpstr>
      <vt:lpstr>Ambulance GF </vt:lpstr>
      <vt:lpstr>Health</vt:lpstr>
      <vt:lpstr>Direct Assistance</vt:lpstr>
      <vt:lpstr>Parks </vt:lpstr>
      <vt:lpstr>Library </vt:lpstr>
      <vt:lpstr>CULTURE-CONS COMM </vt:lpstr>
      <vt:lpstr>Debt Service GF</vt:lpstr>
      <vt:lpstr>Parks &amp; Rec spec</vt:lpstr>
      <vt:lpstr> Highway Revolving 2023</vt:lpstr>
      <vt:lpstr>Revenue est. 2023</vt:lpstr>
      <vt:lpstr>Warrant Articles</vt:lpstr>
      <vt:lpstr>' Highway Revolving 2023'!Print_Area</vt:lpstr>
      <vt:lpstr>' St Lighting'!Print_Area</vt:lpstr>
      <vt:lpstr>'2024 Budget'!Print_Area</vt:lpstr>
      <vt:lpstr>'2024 Budget Summary'!Print_Area</vt:lpstr>
      <vt:lpstr>'Adv-Reg-Prop.Liab-Oth Gov '!Print_Area</vt:lpstr>
      <vt:lpstr>'Ambulance GF '!Print_Area</vt:lpstr>
      <vt:lpstr>'Cemeteries '!Print_Area</vt:lpstr>
      <vt:lpstr>'CULTURE-CONS COMM '!Print_Area</vt:lpstr>
      <vt:lpstr>'Debt Service GF'!Print_Area</vt:lpstr>
      <vt:lpstr>'Direct Assistance'!Print_Area</vt:lpstr>
      <vt:lpstr>'Dispatch-BLD INSPECTION '!Print_Area</vt:lpstr>
      <vt:lpstr>'Executive '!Print_Area</vt:lpstr>
      <vt:lpstr>'Finance-Tax Collecting '!Print_Area</vt:lpstr>
      <vt:lpstr>'Fire '!Print_Area</vt:lpstr>
      <vt:lpstr>'General Buildings'!Print_Area</vt:lpstr>
      <vt:lpstr>Health!Print_Area</vt:lpstr>
      <vt:lpstr>'Hwy '!Print_Area</vt:lpstr>
      <vt:lpstr>Legal!Print_Area</vt:lpstr>
      <vt:lpstr>'Library '!Print_Area</vt:lpstr>
      <vt:lpstr>'Parks '!Print_Area</vt:lpstr>
      <vt:lpstr>'Parks &amp; Rec spec'!Print_Area</vt:lpstr>
      <vt:lpstr>'Planning Zoning '!Print_Area</vt:lpstr>
      <vt:lpstr>'Police '!Print_Area</vt:lpstr>
      <vt:lpstr>'Real Property Appr'!Print_Area</vt:lpstr>
      <vt:lpstr>'Revenue est. 2023'!Print_Area</vt:lpstr>
      <vt:lpstr>'Town Clerk '!Print_Area</vt:lpstr>
      <vt:lpstr>'Warrant Articles'!Print_Area</vt:lpstr>
      <vt:lpstr>' Highway Revolving 2023'!Print_Titles</vt:lpstr>
      <vt:lpstr>'2024 Budget Summary'!Print_Titles</vt:lpstr>
      <vt:lpstr>'Adv-Reg-Prop.Liab-Oth Gov '!Print_Titles</vt:lpstr>
      <vt:lpstr>'Cemeteries '!Print_Titles</vt:lpstr>
      <vt:lpstr>'Direct Assistance'!Print_Titles</vt:lpstr>
      <vt:lpstr>'Executive '!Print_Titles</vt:lpstr>
      <vt:lpstr>'Finance-Tax Collecting '!Print_Titles</vt:lpstr>
      <vt:lpstr>'Fire '!Print_Titles</vt:lpstr>
      <vt:lpstr>'General Buildings'!Print_Titles</vt:lpstr>
      <vt:lpstr>Health!Print_Titles</vt:lpstr>
      <vt:lpstr>'Hwy '!Print_Titles</vt:lpstr>
      <vt:lpstr>'Library '!Print_Titles</vt:lpstr>
      <vt:lpstr>'Parks '!Print_Titles</vt:lpstr>
      <vt:lpstr>'Parks &amp; Rec spec'!Print_Titles</vt:lpstr>
      <vt:lpstr>'Police '!Print_Titles</vt:lpstr>
      <vt:lpstr>'Town Clerk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Hibberd</dc:creator>
  <cp:lastModifiedBy>Mary Moritz</cp:lastModifiedBy>
  <cp:lastPrinted>2024-01-12T15:04:08Z</cp:lastPrinted>
  <dcterms:created xsi:type="dcterms:W3CDTF">2020-11-09T18:22:29Z</dcterms:created>
  <dcterms:modified xsi:type="dcterms:W3CDTF">2024-01-12T18:07:34Z</dcterms:modified>
</cp:coreProperties>
</file>